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32887EDA-83E2-405C-9A0E-58D3C358193E}" xr6:coauthVersionLast="45" xr6:coauthVersionMax="45" xr10:uidLastSave="{00000000-0000-0000-0000-000000000000}"/>
  <bookViews>
    <workbookView xWindow="-120" yWindow="-120" windowWidth="29040" windowHeight="15840" activeTab="1" xr2:uid="{00000000-000D-0000-FFFF-FFFF00000000}"/>
  </bookViews>
  <sheets>
    <sheet name="1-чорак 2025" sheetId="7" r:id="rId1"/>
    <sheet name="2-чорак 2025 (1)" sheetId="9" r:id="rId2"/>
  </sheets>
  <definedNames>
    <definedName name="_xlnm._FilterDatabase" localSheetId="1" hidden="1">'2-чорак 2025 (1)'!$A$10:$O$86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7" i="9" l="1"/>
  <c r="M87" i="9" l="1"/>
  <c r="J87" i="9"/>
  <c r="H44" i="9"/>
  <c r="H43" i="9"/>
  <c r="H42" i="9"/>
  <c r="H41" i="9"/>
  <c r="H40" i="9"/>
  <c r="H37" i="9"/>
  <c r="H38" i="9"/>
  <c r="H39" i="9"/>
  <c r="H45" i="9"/>
  <c r="H68" i="9"/>
  <c r="H69" i="9"/>
  <c r="E87" i="9"/>
  <c r="H86" i="9"/>
  <c r="H85" i="9"/>
  <c r="H84" i="9"/>
  <c r="H83" i="9"/>
  <c r="H82" i="9"/>
  <c r="H81" i="9"/>
  <c r="H80" i="9"/>
  <c r="H79" i="9"/>
  <c r="H78" i="9"/>
  <c r="H77" i="9"/>
  <c r="H76" i="9"/>
  <c r="H75" i="9"/>
  <c r="H74" i="9"/>
  <c r="H73" i="9"/>
  <c r="H72" i="9"/>
  <c r="H71" i="9"/>
  <c r="H70" i="9"/>
  <c r="H67" i="9"/>
  <c r="H66" i="9"/>
  <c r="H65" i="9"/>
  <c r="H64" i="9"/>
  <c r="H63" i="9"/>
  <c r="H62" i="9"/>
  <c r="H61" i="9"/>
  <c r="H60" i="9"/>
  <c r="H59" i="9"/>
  <c r="H58" i="9"/>
  <c r="H57" i="9"/>
  <c r="H56" i="9"/>
  <c r="H55" i="9"/>
  <c r="H54" i="9"/>
  <c r="H53" i="9"/>
  <c r="H52" i="9"/>
  <c r="H51" i="9"/>
  <c r="H50" i="9"/>
  <c r="H49" i="9"/>
  <c r="H48" i="9"/>
  <c r="H47" i="9"/>
  <c r="H46" i="9"/>
  <c r="H35" i="9"/>
  <c r="H34" i="9"/>
  <c r="H33" i="9"/>
  <c r="H32" i="9"/>
  <c r="H31" i="9"/>
  <c r="H36" i="9"/>
  <c r="I30" i="9"/>
  <c r="H30" i="9" s="1"/>
  <c r="I29" i="9"/>
  <c r="H29" i="9"/>
  <c r="H28" i="9"/>
  <c r="H27" i="9"/>
  <c r="I26" i="9"/>
  <c r="H26" i="9"/>
  <c r="I25" i="9"/>
  <c r="H25" i="9"/>
  <c r="I24" i="9"/>
  <c r="H24" i="9"/>
  <c r="I23" i="9"/>
  <c r="H23" i="9"/>
  <c r="L22" i="9"/>
  <c r="L87" i="9" s="1"/>
  <c r="K22" i="9"/>
  <c r="K87" i="9" s="1"/>
  <c r="I22" i="9"/>
  <c r="I21" i="9"/>
  <c r="H21" i="9"/>
  <c r="I20" i="9"/>
  <c r="H20" i="9" s="1"/>
  <c r="H19" i="9"/>
  <c r="I18" i="9"/>
  <c r="H18" i="9"/>
  <c r="I17" i="9"/>
  <c r="H17" i="9"/>
  <c r="I16" i="9"/>
  <c r="H16" i="9"/>
  <c r="I15" i="9"/>
  <c r="H15" i="9"/>
  <c r="I14" i="9"/>
  <c r="H14" i="9"/>
  <c r="H13" i="9"/>
  <c r="I12" i="9"/>
  <c r="H12" i="9" s="1"/>
  <c r="H11" i="9"/>
  <c r="H80" i="7"/>
  <c r="L80" i="7"/>
  <c r="I22" i="7"/>
  <c r="K22" i="7"/>
  <c r="K80" i="7"/>
  <c r="L22" i="7"/>
  <c r="M80" i="7"/>
  <c r="J80" i="7"/>
  <c r="I80" i="7"/>
  <c r="E80" i="7"/>
  <c r="H22" i="7"/>
  <c r="I30" i="7"/>
  <c r="H30" i="7"/>
  <c r="I29" i="7"/>
  <c r="H29" i="7"/>
  <c r="I26" i="7"/>
  <c r="H26" i="7"/>
  <c r="I25" i="7"/>
  <c r="H25" i="7"/>
  <c r="I24" i="7"/>
  <c r="H24" i="7"/>
  <c r="I23" i="7"/>
  <c r="H23" i="7"/>
  <c r="I21" i="7"/>
  <c r="H21" i="7"/>
  <c r="I20" i="7"/>
  <c r="H20" i="7"/>
  <c r="I18" i="7"/>
  <c r="H18" i="7"/>
  <c r="I17" i="7"/>
  <c r="H17" i="7"/>
  <c r="I16" i="7"/>
  <c r="H16" i="7"/>
  <c r="I15" i="7"/>
  <c r="H15" i="7"/>
  <c r="I14" i="7"/>
  <c r="I12" i="7"/>
  <c r="H12" i="7"/>
  <c r="H13" i="7"/>
  <c r="H14" i="7"/>
  <c r="H19" i="7"/>
  <c r="H27" i="7"/>
  <c r="H28" i="7"/>
  <c r="H11" i="7"/>
  <c r="H22" i="9" l="1"/>
  <c r="I87" i="9"/>
</calcChain>
</file>

<file path=xl/sharedStrings.xml><?xml version="1.0" encoding="utf-8"?>
<sst xmlns="http://schemas.openxmlformats.org/spreadsheetml/2006/main" count="522" uniqueCount="172">
  <si>
    <t xml:space="preserve">Ўзбекистон Республикаси адлия вазирининг  </t>
  </si>
  <si>
    <t xml:space="preserve">2021 йил 6 июлдаги 203-ум-сон буйруғининг 1-иловасининг </t>
  </si>
  <si>
    <t xml:space="preserve">50-бандини ижроси юзасидан 1-шакл </t>
  </si>
  <si>
    <t xml:space="preserve">МАЪЛУМОТ </t>
  </si>
  <si>
    <t>минг сўм</t>
  </si>
  <si>
    <t>№</t>
  </si>
  <si>
    <t xml:space="preserve">Мансабдор шахснинг 
исм фамилияси </t>
  </si>
  <si>
    <t xml:space="preserve">Лавозими </t>
  </si>
  <si>
    <t>Буйруқ рақами куни</t>
  </si>
  <si>
    <t xml:space="preserve">Хизмат сафари муддати </t>
  </si>
  <si>
    <t>Хизмат 
сафари манзили</t>
  </si>
  <si>
    <t>Хизмат сафари мақсади</t>
  </si>
  <si>
    <t xml:space="preserve">Жами 
харажатлар </t>
  </si>
  <si>
    <t>Шундан:</t>
  </si>
  <si>
    <t xml:space="preserve">Транспорт 
харажатлари </t>
  </si>
  <si>
    <t xml:space="preserve">Кунли харажатлар </t>
  </si>
  <si>
    <t xml:space="preserve">Мехмонхон харажатлари </t>
  </si>
  <si>
    <t xml:space="preserve">Бошқа харажатлар </t>
  </si>
  <si>
    <t>1-s</t>
  </si>
  <si>
    <t>2-s</t>
  </si>
  <si>
    <t>4-s</t>
  </si>
  <si>
    <t>10-s</t>
  </si>
  <si>
    <t>18-s</t>
  </si>
  <si>
    <t>19-s</t>
  </si>
  <si>
    <t>26-s</t>
  </si>
  <si>
    <t>Direktor</t>
  </si>
  <si>
    <t>5-s</t>
  </si>
  <si>
    <t>Ekspert</t>
  </si>
  <si>
    <t>6-s</t>
  </si>
  <si>
    <t>11-s</t>
  </si>
  <si>
    <t>12-s</t>
  </si>
  <si>
    <t>14-s</t>
  </si>
  <si>
    <t>Bosh mutaxassis</t>
  </si>
  <si>
    <t>8-s</t>
  </si>
  <si>
    <t>Ruziyeva Munisa Izzatillo qizi</t>
  </si>
  <si>
    <t>7-s</t>
  </si>
  <si>
    <t>13-s</t>
  </si>
  <si>
    <t>20-s</t>
  </si>
  <si>
    <t>Ekspertiza tadqiqotlarini o'tkazish</t>
  </si>
  <si>
    <t>Mardiyev Abdulaziz Bahronqul o'g'li</t>
  </si>
  <si>
    <t>Tuxtayev Jamshid</t>
  </si>
  <si>
    <t>Ekspertiza obyektlarini ko'zdan kechirish</t>
  </si>
  <si>
    <t>Murtazayev Zoxidjon</t>
  </si>
  <si>
    <t>Abduvaitov Sanjar</t>
  </si>
  <si>
    <t>Kamilova Malika</t>
  </si>
  <si>
    <t>Xudayberdiyev Faxritdin</t>
  </si>
  <si>
    <t>Nizomov Murodjon</t>
  </si>
  <si>
    <t xml:space="preserve">Tuxtanov Furqat </t>
  </si>
  <si>
    <t>Kompyuter texnigi</t>
  </si>
  <si>
    <t>Madaminov Oyatillo</t>
  </si>
  <si>
    <t>Do'smatov Javoxir</t>
  </si>
  <si>
    <t>Yo'ldoshev Akroamjon</t>
  </si>
  <si>
    <t>Muxtarov O'tkir</t>
  </si>
  <si>
    <t>Muxiddinov Kamoliddin</t>
  </si>
  <si>
    <t>Qayumov Elyor</t>
  </si>
  <si>
    <t>Жами</t>
  </si>
  <si>
    <t>Овқатланиш харажатлари</t>
  </si>
  <si>
    <t xml:space="preserve">2025 йил 1-чорак давомида Республика суд экспертизаси маркази ходимларининг республика  ичидаги 
хизмат сафарлари бўйича амалга оширган харажатлари тўғрисида </t>
  </si>
  <si>
    <t>Samarqand viloyati</t>
  </si>
  <si>
    <t>Toshkent shahri</t>
  </si>
  <si>
    <t>Nukus va Urganch shaharlari</t>
  </si>
  <si>
    <t>Surxondaryo viloyati</t>
  </si>
  <si>
    <t>Navoiy viloyati</t>
  </si>
  <si>
    <t>Farg'ona viloyati</t>
  </si>
  <si>
    <t>Namangan viloyati</t>
  </si>
  <si>
    <t>Xorazm viloyati</t>
  </si>
  <si>
    <t>Buxoro viloyati</t>
  </si>
  <si>
    <t>Toshkent viloyati</t>
  </si>
  <si>
    <t>Surxondaryo, Qashqadaryo, Samarqand, Navoiy, Buxoro, Xorazm viloyatlari va Qoraqalpog'iston Respublikasi</t>
  </si>
  <si>
    <t>Xalilov Akram Utamurodovich</t>
  </si>
  <si>
    <t xml:space="preserve">Xalilov Akram Utamurodovich </t>
  </si>
  <si>
    <t>Malakasini oshirish</t>
  </si>
  <si>
    <t>Surxondaryo viloyatida sayyor qabul o‘tkazish hamda Surxondaryo viloyat viloyati bo‘limi binosida olib borilayotgan qurilish va ta‘mirlash ishlari bilan
tanishish maqsadida</t>
  </si>
  <si>
    <t>Markazning Navoiy viloyati bo‘limi yangi binosining ochilish marosimida ishtirok etish va bo'lim faoliyati bilan tanishish uchun</t>
  </si>
  <si>
    <t>Markazning Samarqand viloyat bo'limi moddiy texnik bazani o'rganish</t>
  </si>
  <si>
    <t>Markazning Namangan, Farg'ona va Andijon viloyat bo'limlarining moddiy texnik bazani o'rganish</t>
  </si>
  <si>
    <t>Markazning hududiy bo‘limlarida axborot
kommunikatsiya texnoligiyalaridan foydalanishda axborot xavfsizligi talablariga rioya qilinishi holatlarini joyiga chiqqan holda o‘rganish</t>
  </si>
  <si>
    <t>Direktor haydovchisi</t>
  </si>
  <si>
    <t>Xizmat zaruratiga ko'ra</t>
  </si>
  <si>
    <t xml:space="preserve">PARDABOYEV AXROR DEXQONBOY O‘G‘LI
</t>
  </si>
  <si>
    <t>28-s</t>
  </si>
  <si>
    <t>NIZOMOV MURODJON BURXON O‘G‘LI</t>
  </si>
  <si>
    <t>30-s</t>
  </si>
  <si>
    <t>ABDUVAITOV SANJAR SHUXRAT O‘G‘LI</t>
  </si>
  <si>
    <t>JO‘RAYEV SANJAR USMANJON O‘G‘LI</t>
  </si>
  <si>
    <t>31-s</t>
  </si>
  <si>
    <t>32-s</t>
  </si>
  <si>
    <t>Katta ekspert</t>
  </si>
  <si>
    <t>Namangan viloyati Norin tumani Tegirmonboshi MFYda joylashgan "Norin Gisht Servis" MCHJga qarashli qorovulxona binosino kuzdan kechirish</t>
  </si>
  <si>
    <t>Andijon viloyati</t>
  </si>
  <si>
    <t>OMONBOYEV DAVRONBEK ULUG‘BEK O‘G‘LI</t>
  </si>
  <si>
    <t>YO‘LDOSHEV AKROMJON ALIJON O‘G‘LI</t>
  </si>
  <si>
    <t>Qoraqalpog'iston Respublikasi</t>
  </si>
  <si>
    <t>ROMADANOVA TAISIYA ALEKSANDROVNA</t>
  </si>
  <si>
    <t>UMIDILLAYEV QAHRAMON HASANOVICH</t>
  </si>
  <si>
    <t>Bolim mudiri</t>
  </si>
  <si>
    <t>YOQUBOV MURODJON G‘OPIRJONOVICH</t>
  </si>
  <si>
    <t>34-s</t>
  </si>
  <si>
    <t>PAK ELLEONORA VYACHESLAVOVNA</t>
  </si>
  <si>
    <t>36-s</t>
  </si>
  <si>
    <t>PAK ALBINA INNOKENTEVNA</t>
  </si>
  <si>
    <t>NEGMATOV OTABEK ILXOMOVICH</t>
  </si>
  <si>
    <t>37-s</t>
  </si>
  <si>
    <t>CHURYAKOV ERKIN IBRAGIMOVICH</t>
  </si>
  <si>
    <t>38-s</t>
  </si>
  <si>
    <t>XALILOV AKRAM UTAMURODOVICH</t>
  </si>
  <si>
    <t>44-s</t>
  </si>
  <si>
    <t>YUNUSOV XUSAN BAXTIYAROVICH</t>
  </si>
  <si>
    <t>42-s</t>
  </si>
  <si>
    <t>MADAMINOV OYATILLO SHUKRILLO O‘G‘LI</t>
  </si>
  <si>
    <t>Yetakchi ekspert</t>
  </si>
  <si>
    <t>Director orinbosari</t>
  </si>
  <si>
    <t>43-s</t>
  </si>
  <si>
    <t>UZAKOV UCHKUN XAMIDOVICH</t>
  </si>
  <si>
    <t>48-s</t>
  </si>
  <si>
    <t>JUMANIYOZOV AZAMAT KENJAYEVICH</t>
  </si>
  <si>
    <t>46-s</t>
  </si>
  <si>
    <t>Sirdaryo viloyati</t>
  </si>
  <si>
    <t>X.Sulaymanova RSEMning viloyat bolimlari faoliyatini joyga chiqqan holda organish, tahlil qilish va mavjud muammolarini bartaraf etish uchun</t>
  </si>
  <si>
    <t>ABDULLAXODJAYEV SULTONXO‘JA SUNATULLAYEVICH</t>
  </si>
  <si>
    <t>Director orinbosari haydovchisi</t>
  </si>
  <si>
    <t>QALANDAROV OG‘OBEK GENNADIY O‘G‘LI</t>
  </si>
  <si>
    <t>53-s</t>
  </si>
  <si>
    <t>27-s</t>
  </si>
  <si>
    <t>X.Sulaymanova RSEMning viloyat bolimlari faoliyatini joyga chiqqan holda organish, Xorazm viloyatida sud va huquqni muxofoza qiluvchi organ xodimlari u/n zamonaviy sud ekspertizasining imkoniyatlarga bagishlagan davra suxbat</t>
  </si>
  <si>
    <t>MARDIYEV ABDULAZIZ BAHRONQUL O‘G‘LI</t>
  </si>
  <si>
    <t>40-s</t>
  </si>
  <si>
    <t>MIRZAYEV BOBURJON BOTIR O‘G‘LI</t>
  </si>
  <si>
    <t>54-s</t>
  </si>
  <si>
    <t>52-s</t>
  </si>
  <si>
    <t>56-s</t>
  </si>
  <si>
    <t>IBRAGIMOV OTABEK ILXAMDJANOVICH</t>
  </si>
  <si>
    <t>ORTIQOV SHAMSIDDIN ELIBOY O‘G‘LI</t>
  </si>
  <si>
    <t>57-s</t>
  </si>
  <si>
    <t>58-s</t>
  </si>
  <si>
    <t>LUKASHYOVA DIANNA ENVEROVNA</t>
  </si>
  <si>
    <t>60-s</t>
  </si>
  <si>
    <t>61-s</t>
  </si>
  <si>
    <t>135-s</t>
  </si>
  <si>
    <t>64-s</t>
  </si>
  <si>
    <t>Qoraqalpog'iston Respublikasi sudida guvoh sifatida qatnashish</t>
  </si>
  <si>
    <t>TUXTAYEV JAMSHID BAROTOVICH</t>
  </si>
  <si>
    <t>16-s</t>
  </si>
  <si>
    <t>Ish o'rganuvchi ekspert</t>
  </si>
  <si>
    <t>Jizzax viloyati</t>
  </si>
  <si>
    <t>KUDRATOV SANJAR MARUPOVICH</t>
  </si>
  <si>
    <t>Bo'lim boshlig'i</t>
  </si>
  <si>
    <t>Seminar tashkil etish</t>
  </si>
  <si>
    <t>Axborot xavsizligi kompyuterlar va axborot tizimlardan maqsadli foydalanish holatini o'rganish</t>
  </si>
  <si>
    <t>ISKANDAROV FARRUX YUSUF O‘G‘LI</t>
  </si>
  <si>
    <t>QILICHEV SIROJIDDIN NURALI O‘G‘LI</t>
  </si>
  <si>
    <t>ADASHEV YORQIN INOMOVICH</t>
  </si>
  <si>
    <t>17-s</t>
  </si>
  <si>
    <t>XASANOV JAVLONBEK ZOKIRJON O‘G‘LI</t>
  </si>
  <si>
    <t>9-s</t>
  </si>
  <si>
    <t>DJURAYEV ABDURASHIT MAXKAMTOSHOVICH</t>
  </si>
  <si>
    <t>101-s</t>
  </si>
  <si>
    <t>25-s</t>
  </si>
  <si>
    <t>24-s</t>
  </si>
  <si>
    <t>Qashqadaryo viloyati</t>
  </si>
  <si>
    <t>23-s</t>
  </si>
  <si>
    <t>IZOMOV BAXTIYOR BOBOMURODOVICH</t>
  </si>
  <si>
    <t xml:space="preserve">2025 йил 2-чорак давомида Республика суд экспертизаси маркази ходимларининг республика  ичидаги 
хизмат сафарлари бўйича амалга оширган харажатлари тўғрисида </t>
  </si>
  <si>
    <t>DXX Buhoro vil. Boyicha boshqarmasi Tergov bolimga so'roqda qatnashish</t>
  </si>
  <si>
    <t>Navoiy viloyatida
sayyor qabul o‘tkazish hamda Markazning Navoiy viloyati bo‘limi faoliyati bilan
tanishish</t>
  </si>
  <si>
    <t>Tadqiqot obyektini ko'zdan kechirish</t>
  </si>
  <si>
    <t>X.Sulaymonova nomidagi Respublika sud ekspertizasi markazining viloyat bo‘limlari faoliyatini joyiga chiqqan holda o‘rganish, tahlil-qilish va mavjud muammolarni bartaraf etish</t>
  </si>
  <si>
    <t>Markazning viloyat bo‘limlari faoliyatini joyiga chiqqan holda o‘rganish, tahlil qilish va mavjud muammolarni bartaraf etish, shuningdek, sud va huquqni muhofaza
qiluvchi organ xodimlari hamda advokatlar uchun zamonaviy sud ekspertizasining imkoniyatlariga bag‘ishlangan davra suhbati tashkil etish</t>
  </si>
  <si>
    <t>Amaliyot o'tash</t>
  </si>
  <si>
    <t>O'zbekiston Respublikasi Oliy sudida guvox sifatida ishtiroq etish</t>
  </si>
  <si>
    <t>Samarqand shahrida tashkil etilayotgan “Sud-kimyoviy ekspertizaning rivojlanishidagi zamonaviy tendensiyalar: nazariya va amaliyot” mavzusidagi xalqaro ilmiy-amaliy anjumanda ishtirok etish</t>
  </si>
  <si>
    <t>Sinov tadqiqotlarni o'tkazish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</si>
</sst>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6"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45">
    <xf numFmtId="0" fontId="0" fillId="0" borderId="0" xfId="0"/>
    <xf numFmtId="0" fontId="2" fillId="0" borderId="0" xfId="0" applyFont="1"/>
    <xf numFmtId="0" fontId="2" fillId="0" borderId="0" xfId="0" applyFont="1" applyAlignment="1">
      <alignment horizontal="center" vertical="center"/>
    </xf>
    <xf numFmtId="0" fontId="3" fillId="0" borderId="0" xfId="0" applyFont="1"/>
    <xf numFmtId="0" fontId="2" fillId="0" borderId="1" xfId="0" applyFont="1" applyBorder="1" applyAlignment="1">
      <alignment vertical="center"/>
    </xf>
    <xf numFmtId="164" fontId="2" fillId="2" borderId="1" xfId="0" applyNumberFormat="1" applyFont="1" applyFill="1" applyBorder="1" applyAlignment="1">
      <alignment vertical="center"/>
    </xf>
    <xf numFmtId="164" fontId="2" fillId="0" borderId="1" xfId="1" applyFont="1" applyBorder="1" applyAlignment="1">
      <alignment horizontal="center" vertical="center"/>
    </xf>
    <xf numFmtId="164" fontId="2" fillId="0" borderId="1" xfId="1" applyFont="1" applyBorder="1" applyAlignment="1">
      <alignment vertical="center"/>
    </xf>
    <xf numFmtId="164" fontId="2" fillId="0" borderId="0" xfId="0" applyNumberFormat="1" applyFont="1"/>
    <xf numFmtId="0" fontId="2" fillId="0" borderId="0" xfId="0" applyFont="1" applyAlignment="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xf numFmtId="0" fontId="4" fillId="0" borderId="1" xfId="0" applyFont="1" applyBorder="1" applyAlignment="1"/>
    <xf numFmtId="0" fontId="4" fillId="0" borderId="1" xfId="0" applyFont="1" applyBorder="1" applyAlignment="1">
      <alignment horizontal="center" vertical="center"/>
    </xf>
    <xf numFmtId="0" fontId="4" fillId="0" borderId="0" xfId="0" applyFont="1"/>
    <xf numFmtId="164" fontId="4" fillId="0" borderId="1" xfId="0" applyNumberFormat="1" applyFont="1" applyBorder="1"/>
    <xf numFmtId="0" fontId="4" fillId="0" borderId="1" xfId="0" applyFont="1" applyBorder="1" applyAlignment="1">
      <alignment horizontal="center" vertical="center" wrapText="1"/>
    </xf>
    <xf numFmtId="0" fontId="2" fillId="3" borderId="0" xfId="0" applyFont="1" applyFill="1"/>
    <xf numFmtId="0" fontId="2" fillId="3" borderId="0" xfId="0" applyFont="1" applyFill="1" applyAlignment="1">
      <alignment wrapText="1"/>
    </xf>
    <xf numFmtId="0" fontId="2" fillId="3" borderId="0" xfId="0" applyFont="1" applyFill="1" applyAlignment="1">
      <alignment horizontal="center" vertical="center"/>
    </xf>
    <xf numFmtId="0" fontId="3" fillId="3" borderId="0" xfId="0" applyFont="1" applyFill="1"/>
    <xf numFmtId="0" fontId="4" fillId="3" borderId="0" xfId="0" applyFont="1" applyFill="1"/>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164" fontId="2" fillId="3" borderId="1" xfId="0" applyNumberFormat="1" applyFont="1" applyFill="1" applyBorder="1" applyAlignment="1">
      <alignment vertical="center"/>
    </xf>
    <xf numFmtId="164" fontId="2" fillId="3" borderId="1" xfId="1" applyFont="1" applyFill="1" applyBorder="1" applyAlignment="1">
      <alignment horizontal="center" vertical="center"/>
    </xf>
    <xf numFmtId="164" fontId="2" fillId="3" borderId="1" xfId="1" applyFont="1" applyFill="1" applyBorder="1" applyAlignment="1">
      <alignment vertical="center"/>
    </xf>
    <xf numFmtId="164" fontId="2" fillId="3" borderId="0" xfId="0" applyNumberFormat="1" applyFont="1" applyFill="1"/>
    <xf numFmtId="0" fontId="4" fillId="3" borderId="1" xfId="0" applyFont="1" applyFill="1" applyBorder="1"/>
    <xf numFmtId="0" fontId="4" fillId="3" borderId="1" xfId="0" applyFont="1" applyFill="1" applyBorder="1" applyAlignment="1">
      <alignment wrapText="1"/>
    </xf>
    <xf numFmtId="164" fontId="4" fillId="3" borderId="1" xfId="0" applyNumberFormat="1" applyFont="1" applyFill="1" applyBorder="1"/>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2" fillId="3" borderId="0" xfId="0" applyFont="1" applyFill="1" applyAlignment="1">
      <alignment horizontal="center"/>
    </xf>
    <xf numFmtId="0" fontId="5" fillId="3" borderId="0" xfId="0" applyFont="1" applyFill="1" applyAlignment="1">
      <alignment horizontal="center" wrapText="1"/>
    </xf>
    <xf numFmtId="0" fontId="5" fillId="3" borderId="0" xfId="0" applyFont="1" applyFill="1" applyAlignment="1">
      <alignment horizont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0"/>
  <sheetViews>
    <sheetView topLeftCell="A4" workbookViewId="0">
      <pane xSplit="2" ySplit="7" topLeftCell="C23" activePane="bottomRight" state="frozen"/>
      <selection activeCell="A4" sqref="A4"/>
      <selection pane="topRight" activeCell="C4" sqref="C4"/>
      <selection pane="bottomLeft" activeCell="A11" sqref="A11"/>
      <selection pane="bottomRight" activeCell="A30" sqref="A30:IV30"/>
    </sheetView>
  </sheetViews>
  <sheetFormatPr defaultRowHeight="15" x14ac:dyDescent="0.25"/>
  <cols>
    <col min="1" max="1" width="9.140625" style="1"/>
    <col min="2" max="2" width="31.5703125" style="9" customWidth="1"/>
    <col min="3" max="3" width="20.85546875" style="1" customWidth="1"/>
    <col min="4" max="4" width="22" style="1" customWidth="1"/>
    <col min="5" max="5" width="14.42578125" style="2" bestFit="1" customWidth="1"/>
    <col min="6" max="6" width="30.28515625" style="1" customWidth="1"/>
    <col min="7" max="7" width="48.5703125" style="1" customWidth="1"/>
    <col min="8" max="8" width="17.7109375" style="1" customWidth="1"/>
    <col min="9" max="9" width="17.5703125" style="1" bestFit="1" customWidth="1"/>
    <col min="10" max="10" width="16.28515625" style="1" bestFit="1" customWidth="1"/>
    <col min="11" max="11" width="17.5703125" style="1" bestFit="1" customWidth="1"/>
    <col min="12" max="12" width="16.28515625" style="1" customWidth="1"/>
    <col min="13" max="13" width="14.5703125" style="1" customWidth="1"/>
    <col min="14" max="14" width="9.140625" style="1"/>
    <col min="15" max="15" width="11.140625" style="1" bestFit="1" customWidth="1"/>
    <col min="16" max="16384" width="9.140625" style="1"/>
  </cols>
  <sheetData>
    <row r="1" spans="1:15" x14ac:dyDescent="0.25">
      <c r="H1" s="36" t="s">
        <v>0</v>
      </c>
      <c r="I1" s="36"/>
      <c r="J1" s="36"/>
      <c r="K1" s="36"/>
      <c r="L1" s="36"/>
      <c r="M1" s="36"/>
    </row>
    <row r="2" spans="1:15" x14ac:dyDescent="0.25">
      <c r="H2" s="36" t="s">
        <v>1</v>
      </c>
      <c r="I2" s="36"/>
      <c r="J2" s="36"/>
      <c r="K2" s="36"/>
      <c r="L2" s="36"/>
      <c r="M2" s="36"/>
    </row>
    <row r="3" spans="1:15" x14ac:dyDescent="0.25">
      <c r="H3" s="36" t="s">
        <v>2</v>
      </c>
      <c r="I3" s="36"/>
      <c r="J3" s="36"/>
      <c r="K3" s="36"/>
      <c r="L3" s="36"/>
      <c r="M3" s="36"/>
    </row>
    <row r="5" spans="1:15" ht="54" customHeight="1" x14ac:dyDescent="0.3">
      <c r="A5" s="37" t="s">
        <v>57</v>
      </c>
      <c r="B5" s="38"/>
      <c r="C5" s="38"/>
      <c r="D5" s="38"/>
      <c r="E5" s="38"/>
      <c r="F5" s="38"/>
      <c r="G5" s="38"/>
      <c r="H5" s="38"/>
      <c r="I5" s="38"/>
      <c r="J5" s="38"/>
      <c r="K5" s="38"/>
      <c r="L5" s="38"/>
      <c r="M5" s="38"/>
    </row>
    <row r="6" spans="1:15" ht="18.75" x14ac:dyDescent="0.3">
      <c r="A6" s="38" t="s">
        <v>3</v>
      </c>
      <c r="B6" s="38"/>
      <c r="C6" s="38"/>
      <c r="D6" s="38"/>
      <c r="E6" s="38"/>
      <c r="F6" s="38"/>
      <c r="G6" s="38"/>
      <c r="H6" s="38"/>
      <c r="I6" s="38"/>
      <c r="J6" s="38"/>
      <c r="K6" s="38"/>
      <c r="L6" s="38"/>
      <c r="M6" s="38"/>
    </row>
    <row r="8" spans="1:15" ht="15.75" x14ac:dyDescent="0.25">
      <c r="M8" s="3" t="s">
        <v>4</v>
      </c>
    </row>
    <row r="9" spans="1:15" s="15" customFormat="1" ht="14.25" x14ac:dyDescent="0.2">
      <c r="A9" s="35" t="s">
        <v>5</v>
      </c>
      <c r="B9" s="39" t="s">
        <v>6</v>
      </c>
      <c r="C9" s="35" t="s">
        <v>7</v>
      </c>
      <c r="D9" s="39" t="s">
        <v>8</v>
      </c>
      <c r="E9" s="39" t="s">
        <v>9</v>
      </c>
      <c r="F9" s="39" t="s">
        <v>10</v>
      </c>
      <c r="G9" s="35" t="s">
        <v>11</v>
      </c>
      <c r="H9" s="39" t="s">
        <v>12</v>
      </c>
      <c r="I9" s="35" t="s">
        <v>13</v>
      </c>
      <c r="J9" s="35"/>
      <c r="K9" s="35"/>
      <c r="L9" s="35"/>
      <c r="M9" s="35"/>
    </row>
    <row r="10" spans="1:15" s="15" customFormat="1" ht="36.75" customHeight="1" x14ac:dyDescent="0.2">
      <c r="A10" s="35"/>
      <c r="B10" s="39"/>
      <c r="C10" s="35"/>
      <c r="D10" s="35"/>
      <c r="E10" s="35"/>
      <c r="F10" s="35"/>
      <c r="G10" s="35"/>
      <c r="H10" s="39"/>
      <c r="I10" s="17" t="s">
        <v>14</v>
      </c>
      <c r="J10" s="17" t="s">
        <v>15</v>
      </c>
      <c r="K10" s="17" t="s">
        <v>16</v>
      </c>
      <c r="L10" s="17" t="s">
        <v>56</v>
      </c>
      <c r="M10" s="17" t="s">
        <v>17</v>
      </c>
    </row>
    <row r="11" spans="1:15" x14ac:dyDescent="0.25">
      <c r="A11" s="11">
        <v>1</v>
      </c>
      <c r="B11" s="4" t="s">
        <v>34</v>
      </c>
      <c r="C11" s="10" t="s">
        <v>27</v>
      </c>
      <c r="D11" s="10" t="s">
        <v>18</v>
      </c>
      <c r="E11" s="10">
        <v>2</v>
      </c>
      <c r="F11" s="10" t="s">
        <v>58</v>
      </c>
      <c r="G11" s="10" t="s">
        <v>38</v>
      </c>
      <c r="H11" s="5">
        <f t="shared" ref="H11:H21" si="0">+I11+J11+K11+M11</f>
        <v>1425000</v>
      </c>
      <c r="I11" s="6">
        <v>225000</v>
      </c>
      <c r="J11" s="6">
        <v>75000</v>
      </c>
      <c r="K11" s="6">
        <v>1125000</v>
      </c>
      <c r="L11" s="6"/>
      <c r="M11" s="7"/>
    </row>
    <row r="12" spans="1:15" x14ac:dyDescent="0.25">
      <c r="A12" s="11">
        <v>2</v>
      </c>
      <c r="B12" s="4" t="s">
        <v>39</v>
      </c>
      <c r="C12" s="10" t="s">
        <v>27</v>
      </c>
      <c r="D12" s="10" t="s">
        <v>19</v>
      </c>
      <c r="E12" s="10">
        <v>2</v>
      </c>
      <c r="F12" s="10" t="s">
        <v>59</v>
      </c>
      <c r="G12" s="10" t="s">
        <v>38</v>
      </c>
      <c r="H12" s="5">
        <f t="shared" si="0"/>
        <v>300000</v>
      </c>
      <c r="I12" s="6">
        <f>2*112500</f>
        <v>225000</v>
      </c>
      <c r="J12" s="6">
        <v>75000</v>
      </c>
      <c r="K12" s="6"/>
      <c r="L12" s="6"/>
      <c r="M12" s="7"/>
    </row>
    <row r="13" spans="1:15" x14ac:dyDescent="0.25">
      <c r="A13" s="11">
        <v>3</v>
      </c>
      <c r="B13" s="4" t="s">
        <v>40</v>
      </c>
      <c r="C13" s="10" t="s">
        <v>27</v>
      </c>
      <c r="D13" s="10" t="s">
        <v>20</v>
      </c>
      <c r="E13" s="10">
        <v>7</v>
      </c>
      <c r="F13" s="10" t="s">
        <v>60</v>
      </c>
      <c r="G13" s="10" t="s">
        <v>41</v>
      </c>
      <c r="H13" s="5">
        <f t="shared" si="0"/>
        <v>3302875</v>
      </c>
      <c r="I13" s="6">
        <v>426375</v>
      </c>
      <c r="J13" s="6">
        <v>626500</v>
      </c>
      <c r="K13" s="6">
        <v>2250000</v>
      </c>
      <c r="L13" s="6"/>
      <c r="M13" s="7"/>
    </row>
    <row r="14" spans="1:15" x14ac:dyDescent="0.25">
      <c r="A14" s="11">
        <v>4</v>
      </c>
      <c r="B14" s="4" t="s">
        <v>42</v>
      </c>
      <c r="C14" s="10" t="s">
        <v>27</v>
      </c>
      <c r="D14" s="10" t="s">
        <v>26</v>
      </c>
      <c r="E14" s="10">
        <v>3</v>
      </c>
      <c r="F14" s="10" t="s">
        <v>59</v>
      </c>
      <c r="G14" s="10" t="s">
        <v>41</v>
      </c>
      <c r="H14" s="5">
        <f t="shared" si="0"/>
        <v>1388500</v>
      </c>
      <c r="I14" s="6">
        <f>2*338000</f>
        <v>676000</v>
      </c>
      <c r="J14" s="6">
        <v>112500</v>
      </c>
      <c r="K14" s="6">
        <v>600000</v>
      </c>
      <c r="L14" s="6"/>
      <c r="M14" s="7"/>
      <c r="O14" s="8"/>
    </row>
    <row r="15" spans="1:15" x14ac:dyDescent="0.25">
      <c r="A15" s="11">
        <v>5</v>
      </c>
      <c r="B15" s="4" t="s">
        <v>43</v>
      </c>
      <c r="C15" s="10" t="s">
        <v>27</v>
      </c>
      <c r="D15" s="10" t="s">
        <v>33</v>
      </c>
      <c r="E15" s="10">
        <v>1</v>
      </c>
      <c r="F15" s="10" t="s">
        <v>61</v>
      </c>
      <c r="G15" s="10" t="s">
        <v>41</v>
      </c>
      <c r="H15" s="5">
        <f t="shared" si="0"/>
        <v>1595582</v>
      </c>
      <c r="I15" s="6">
        <f>2*779041</f>
        <v>1558082</v>
      </c>
      <c r="J15" s="6">
        <v>37500</v>
      </c>
      <c r="K15" s="6"/>
      <c r="L15" s="6"/>
      <c r="M15" s="7"/>
    </row>
    <row r="16" spans="1:15" x14ac:dyDescent="0.25">
      <c r="A16" s="11">
        <v>6</v>
      </c>
      <c r="B16" s="4" t="s">
        <v>44</v>
      </c>
      <c r="C16" s="10" t="s">
        <v>27</v>
      </c>
      <c r="D16" s="10" t="s">
        <v>21</v>
      </c>
      <c r="E16" s="10">
        <v>1</v>
      </c>
      <c r="F16" s="10" t="s">
        <v>62</v>
      </c>
      <c r="G16" s="10" t="s">
        <v>41</v>
      </c>
      <c r="H16" s="5">
        <f t="shared" si="0"/>
        <v>111900</v>
      </c>
      <c r="I16" s="6">
        <f>2*37200</f>
        <v>74400</v>
      </c>
      <c r="J16" s="6">
        <v>37500</v>
      </c>
      <c r="K16" s="6"/>
      <c r="L16" s="6"/>
      <c r="M16" s="7"/>
    </row>
    <row r="17" spans="1:13" ht="30" x14ac:dyDescent="0.25">
      <c r="A17" s="11">
        <v>7</v>
      </c>
      <c r="B17" s="4" t="s">
        <v>45</v>
      </c>
      <c r="C17" s="10" t="s">
        <v>32</v>
      </c>
      <c r="D17" s="10" t="s">
        <v>28</v>
      </c>
      <c r="E17" s="10">
        <v>2</v>
      </c>
      <c r="F17" s="10" t="s">
        <v>58</v>
      </c>
      <c r="G17" s="10" t="s">
        <v>74</v>
      </c>
      <c r="H17" s="5">
        <f t="shared" si="0"/>
        <v>310000</v>
      </c>
      <c r="I17" s="6">
        <f>112500+122500</f>
        <v>235000</v>
      </c>
      <c r="J17" s="6">
        <v>75000</v>
      </c>
      <c r="K17" s="6"/>
      <c r="L17" s="6"/>
      <c r="M17" s="7"/>
    </row>
    <row r="18" spans="1:13" ht="60" x14ac:dyDescent="0.25">
      <c r="A18" s="11">
        <v>8</v>
      </c>
      <c r="B18" s="4" t="s">
        <v>69</v>
      </c>
      <c r="C18" s="10" t="s">
        <v>25</v>
      </c>
      <c r="D18" s="10" t="s">
        <v>30</v>
      </c>
      <c r="E18" s="10">
        <v>1</v>
      </c>
      <c r="F18" s="10" t="s">
        <v>61</v>
      </c>
      <c r="G18" s="10" t="s">
        <v>72</v>
      </c>
      <c r="H18" s="5">
        <f t="shared" si="0"/>
        <v>1344521</v>
      </c>
      <c r="I18" s="6">
        <f>781501+525520</f>
        <v>1307021</v>
      </c>
      <c r="J18" s="6">
        <v>37500</v>
      </c>
      <c r="K18" s="6"/>
      <c r="L18" s="6"/>
      <c r="M18" s="7"/>
    </row>
    <row r="19" spans="1:13" ht="30" x14ac:dyDescent="0.25">
      <c r="A19" s="11">
        <v>9</v>
      </c>
      <c r="B19" s="4" t="s">
        <v>45</v>
      </c>
      <c r="C19" s="10" t="s">
        <v>32</v>
      </c>
      <c r="D19" s="10" t="s">
        <v>29</v>
      </c>
      <c r="E19" s="10">
        <v>2</v>
      </c>
      <c r="F19" s="10" t="s">
        <v>63</v>
      </c>
      <c r="G19" s="10" t="s">
        <v>75</v>
      </c>
      <c r="H19" s="5">
        <f t="shared" si="0"/>
        <v>1573509</v>
      </c>
      <c r="I19" s="6">
        <v>1198509</v>
      </c>
      <c r="J19" s="6">
        <v>75000</v>
      </c>
      <c r="K19" s="6">
        <v>300000</v>
      </c>
      <c r="L19" s="6"/>
      <c r="M19" s="7"/>
    </row>
    <row r="20" spans="1:13" x14ac:dyDescent="0.25">
      <c r="A20" s="11">
        <v>10</v>
      </c>
      <c r="B20" s="4" t="s">
        <v>46</v>
      </c>
      <c r="C20" s="10" t="s">
        <v>27</v>
      </c>
      <c r="D20" s="10" t="s">
        <v>36</v>
      </c>
      <c r="E20" s="10">
        <v>2</v>
      </c>
      <c r="F20" s="10" t="s">
        <v>64</v>
      </c>
      <c r="G20" s="10" t="s">
        <v>41</v>
      </c>
      <c r="H20" s="5">
        <f t="shared" si="0"/>
        <v>789500</v>
      </c>
      <c r="I20" s="6">
        <f>2*107250</f>
        <v>214500</v>
      </c>
      <c r="J20" s="6">
        <v>75000</v>
      </c>
      <c r="K20" s="6">
        <v>500000</v>
      </c>
      <c r="L20" s="6"/>
      <c r="M20" s="7"/>
    </row>
    <row r="21" spans="1:13" x14ac:dyDescent="0.25">
      <c r="A21" s="11">
        <v>11</v>
      </c>
      <c r="B21" s="4" t="s">
        <v>43</v>
      </c>
      <c r="C21" s="10" t="s">
        <v>27</v>
      </c>
      <c r="D21" s="10" t="s">
        <v>36</v>
      </c>
      <c r="E21" s="10">
        <v>2</v>
      </c>
      <c r="F21" s="10" t="s">
        <v>64</v>
      </c>
      <c r="G21" s="10" t="s">
        <v>41</v>
      </c>
      <c r="H21" s="5">
        <f t="shared" si="0"/>
        <v>789500</v>
      </c>
      <c r="I21" s="6">
        <f>2*107250</f>
        <v>214500</v>
      </c>
      <c r="J21" s="6">
        <v>75000</v>
      </c>
      <c r="K21" s="6">
        <v>500000</v>
      </c>
      <c r="L21" s="6"/>
      <c r="M21" s="7"/>
    </row>
    <row r="22" spans="1:13" ht="60" x14ac:dyDescent="0.25">
      <c r="A22" s="11">
        <v>12</v>
      </c>
      <c r="B22" s="4" t="s">
        <v>47</v>
      </c>
      <c r="C22" s="10" t="s">
        <v>48</v>
      </c>
      <c r="D22" s="10" t="s">
        <v>35</v>
      </c>
      <c r="E22" s="10">
        <v>11</v>
      </c>
      <c r="F22" s="10" t="s">
        <v>68</v>
      </c>
      <c r="G22" s="10" t="s">
        <v>76</v>
      </c>
      <c r="H22" s="5">
        <f>+M22+L22+K22+J22+I22</f>
        <v>4998774</v>
      </c>
      <c r="I22" s="6">
        <f>372000+102375+141300+149150+41137+204862+58650+346550</f>
        <v>1416024</v>
      </c>
      <c r="J22" s="6">
        <v>412500</v>
      </c>
      <c r="K22" s="6">
        <f>300000+370000+75000+250000+600000+400000+500000+500000</f>
        <v>2995000</v>
      </c>
      <c r="L22" s="6">
        <f>75000+25250+75000</f>
        <v>175250</v>
      </c>
      <c r="M22" s="7"/>
    </row>
    <row r="23" spans="1:13" x14ac:dyDescent="0.25">
      <c r="A23" s="11">
        <v>13</v>
      </c>
      <c r="B23" s="4" t="s">
        <v>49</v>
      </c>
      <c r="C23" s="10" t="s">
        <v>27</v>
      </c>
      <c r="D23" s="10" t="s">
        <v>23</v>
      </c>
      <c r="E23" s="10">
        <v>1</v>
      </c>
      <c r="F23" s="10" t="s">
        <v>65</v>
      </c>
      <c r="G23" s="10" t="s">
        <v>41</v>
      </c>
      <c r="H23" s="5">
        <f t="shared" ref="H23:H30" si="1">+I23+J23+K23+M23</f>
        <v>1373630</v>
      </c>
      <c r="I23" s="6">
        <f>2*668065</f>
        <v>1336130</v>
      </c>
      <c r="J23" s="6">
        <v>37500</v>
      </c>
      <c r="K23" s="6"/>
      <c r="L23" s="6"/>
      <c r="M23" s="7"/>
    </row>
    <row r="24" spans="1:13" x14ac:dyDescent="0.25">
      <c r="A24" s="11">
        <v>14</v>
      </c>
      <c r="B24" s="4" t="s">
        <v>50</v>
      </c>
      <c r="C24" s="10" t="s">
        <v>27</v>
      </c>
      <c r="D24" s="10" t="s">
        <v>23</v>
      </c>
      <c r="E24" s="10">
        <v>1</v>
      </c>
      <c r="F24" s="10" t="s">
        <v>65</v>
      </c>
      <c r="G24" s="10" t="s">
        <v>41</v>
      </c>
      <c r="H24" s="5">
        <f t="shared" si="1"/>
        <v>1373630</v>
      </c>
      <c r="I24" s="6">
        <f>2*668065</f>
        <v>1336130</v>
      </c>
      <c r="J24" s="6">
        <v>37500</v>
      </c>
      <c r="K24" s="6"/>
      <c r="L24" s="6"/>
      <c r="M24" s="7"/>
    </row>
    <row r="25" spans="1:13" x14ac:dyDescent="0.25">
      <c r="A25" s="11">
        <v>15</v>
      </c>
      <c r="B25" s="4" t="s">
        <v>51</v>
      </c>
      <c r="C25" s="10" t="s">
        <v>27</v>
      </c>
      <c r="D25" s="10" t="s">
        <v>37</v>
      </c>
      <c r="E25" s="10">
        <v>1</v>
      </c>
      <c r="F25" s="10" t="s">
        <v>66</v>
      </c>
      <c r="G25" s="10" t="s">
        <v>41</v>
      </c>
      <c r="H25" s="5">
        <f t="shared" si="1"/>
        <v>906080</v>
      </c>
      <c r="I25" s="6">
        <f>443000+425580</f>
        <v>868580</v>
      </c>
      <c r="J25" s="6">
        <v>37500</v>
      </c>
      <c r="K25" s="6"/>
      <c r="L25" s="6"/>
      <c r="M25" s="7"/>
    </row>
    <row r="26" spans="1:13" x14ac:dyDescent="0.25">
      <c r="A26" s="11">
        <v>16</v>
      </c>
      <c r="B26" s="4" t="s">
        <v>52</v>
      </c>
      <c r="C26" s="10" t="s">
        <v>27</v>
      </c>
      <c r="D26" s="10" t="s">
        <v>22</v>
      </c>
      <c r="E26" s="10">
        <v>3</v>
      </c>
      <c r="F26" s="10" t="s">
        <v>62</v>
      </c>
      <c r="G26" s="10" t="s">
        <v>41</v>
      </c>
      <c r="H26" s="5">
        <f t="shared" si="1"/>
        <v>2227510</v>
      </c>
      <c r="I26" s="6">
        <f>525700+486790+46885+46885+91875+91875</f>
        <v>1290010</v>
      </c>
      <c r="J26" s="6">
        <v>112500</v>
      </c>
      <c r="K26" s="6">
        <v>825000</v>
      </c>
      <c r="L26" s="6"/>
      <c r="M26" s="7"/>
    </row>
    <row r="27" spans="1:13" x14ac:dyDescent="0.25">
      <c r="A27" s="11">
        <v>17</v>
      </c>
      <c r="B27" s="4" t="s">
        <v>70</v>
      </c>
      <c r="C27" s="10" t="s">
        <v>25</v>
      </c>
      <c r="D27" s="10" t="s">
        <v>31</v>
      </c>
      <c r="E27" s="10">
        <v>1</v>
      </c>
      <c r="F27" s="10" t="s">
        <v>67</v>
      </c>
      <c r="G27" s="10" t="s">
        <v>71</v>
      </c>
      <c r="H27" s="5">
        <f t="shared" si="1"/>
        <v>537500</v>
      </c>
      <c r="I27" s="6"/>
      <c r="J27" s="6">
        <v>37500</v>
      </c>
      <c r="K27" s="6">
        <v>500000</v>
      </c>
      <c r="L27" s="6"/>
      <c r="M27" s="7"/>
    </row>
    <row r="28" spans="1:13" x14ac:dyDescent="0.25">
      <c r="A28" s="11">
        <v>18</v>
      </c>
      <c r="B28" s="4" t="s">
        <v>53</v>
      </c>
      <c r="C28" s="10" t="s">
        <v>77</v>
      </c>
      <c r="D28" s="10" t="s">
        <v>31</v>
      </c>
      <c r="E28" s="10">
        <v>1</v>
      </c>
      <c r="F28" s="10" t="s">
        <v>67</v>
      </c>
      <c r="G28" s="10" t="s">
        <v>78</v>
      </c>
      <c r="H28" s="5">
        <f t="shared" si="1"/>
        <v>537500</v>
      </c>
      <c r="I28" s="6"/>
      <c r="J28" s="6">
        <v>37500</v>
      </c>
      <c r="K28" s="6">
        <v>500000</v>
      </c>
      <c r="L28" s="6"/>
      <c r="M28" s="7"/>
    </row>
    <row r="29" spans="1:13" ht="45" x14ac:dyDescent="0.25">
      <c r="A29" s="11">
        <v>19</v>
      </c>
      <c r="B29" s="4" t="s">
        <v>70</v>
      </c>
      <c r="C29" s="10" t="s">
        <v>25</v>
      </c>
      <c r="D29" s="10" t="s">
        <v>24</v>
      </c>
      <c r="E29" s="10">
        <v>1</v>
      </c>
      <c r="F29" s="10" t="s">
        <v>62</v>
      </c>
      <c r="G29" s="10" t="s">
        <v>73</v>
      </c>
      <c r="H29" s="5">
        <f t="shared" si="1"/>
        <v>1039500</v>
      </c>
      <c r="I29" s="6">
        <f>372000+180000</f>
        <v>552000</v>
      </c>
      <c r="J29" s="6">
        <v>37500</v>
      </c>
      <c r="K29" s="6">
        <v>450000</v>
      </c>
      <c r="L29" s="6"/>
      <c r="M29" s="7"/>
    </row>
    <row r="30" spans="1:13" ht="60" x14ac:dyDescent="0.25">
      <c r="A30" s="11">
        <v>20</v>
      </c>
      <c r="B30" s="4" t="s">
        <v>54</v>
      </c>
      <c r="C30" s="10" t="s">
        <v>27</v>
      </c>
      <c r="D30" s="10" t="s">
        <v>30</v>
      </c>
      <c r="E30" s="10">
        <v>1</v>
      </c>
      <c r="F30" s="10" t="s">
        <v>61</v>
      </c>
      <c r="G30" s="10" t="s">
        <v>72</v>
      </c>
      <c r="H30" s="5">
        <f t="shared" si="1"/>
        <v>1344521</v>
      </c>
      <c r="I30" s="6">
        <f>781501+525520</f>
        <v>1307021</v>
      </c>
      <c r="J30" s="6">
        <v>37500</v>
      </c>
      <c r="K30" s="6"/>
      <c r="L30" s="6"/>
      <c r="M30" s="7"/>
    </row>
    <row r="31" spans="1:13" x14ac:dyDescent="0.25">
      <c r="A31" s="11"/>
      <c r="B31" s="4"/>
      <c r="C31" s="10"/>
      <c r="D31" s="10"/>
      <c r="E31" s="10"/>
      <c r="F31" s="10"/>
      <c r="G31" s="10"/>
      <c r="H31" s="5"/>
      <c r="I31" s="6"/>
      <c r="J31" s="6"/>
      <c r="K31" s="6"/>
      <c r="L31" s="6"/>
      <c r="M31" s="7"/>
    </row>
    <row r="32" spans="1:13" x14ac:dyDescent="0.25">
      <c r="A32" s="11"/>
      <c r="B32" s="4"/>
      <c r="C32" s="10"/>
      <c r="D32" s="10"/>
      <c r="E32" s="10"/>
      <c r="F32" s="10"/>
      <c r="G32" s="10"/>
      <c r="H32" s="5"/>
      <c r="I32" s="6"/>
      <c r="J32" s="6"/>
      <c r="K32" s="6"/>
      <c r="L32" s="6"/>
      <c r="M32" s="7"/>
    </row>
    <row r="33" spans="1:13" x14ac:dyDescent="0.25">
      <c r="A33" s="11"/>
      <c r="B33" s="4"/>
      <c r="C33" s="10"/>
      <c r="D33" s="10"/>
      <c r="E33" s="10"/>
      <c r="F33" s="10"/>
      <c r="G33" s="10"/>
      <c r="H33" s="5"/>
      <c r="I33" s="6"/>
      <c r="J33" s="6"/>
      <c r="K33" s="6"/>
      <c r="L33" s="6"/>
      <c r="M33" s="7"/>
    </row>
    <row r="34" spans="1:13" x14ac:dyDescent="0.25">
      <c r="A34" s="11"/>
      <c r="B34" s="4"/>
      <c r="C34" s="10"/>
      <c r="D34" s="10"/>
      <c r="E34" s="10"/>
      <c r="F34" s="10"/>
      <c r="G34" s="10"/>
      <c r="H34" s="5"/>
      <c r="I34" s="6"/>
      <c r="J34" s="6"/>
      <c r="K34" s="6"/>
      <c r="L34" s="6"/>
      <c r="M34" s="7"/>
    </row>
    <row r="35" spans="1:13" x14ac:dyDescent="0.25">
      <c r="A35" s="11"/>
      <c r="B35" s="4"/>
      <c r="C35" s="10"/>
      <c r="D35" s="10"/>
      <c r="E35" s="10"/>
      <c r="F35" s="10"/>
      <c r="G35" s="10"/>
      <c r="H35" s="5"/>
      <c r="I35" s="6"/>
      <c r="J35" s="6"/>
      <c r="K35" s="6"/>
      <c r="L35" s="6"/>
      <c r="M35" s="7"/>
    </row>
    <row r="36" spans="1:13" x14ac:dyDescent="0.25">
      <c r="A36" s="11"/>
      <c r="B36" s="4"/>
      <c r="C36" s="10"/>
      <c r="D36" s="10"/>
      <c r="E36" s="10"/>
      <c r="F36" s="10"/>
      <c r="G36" s="10"/>
      <c r="H36" s="5"/>
      <c r="I36" s="6"/>
      <c r="J36" s="6"/>
      <c r="K36" s="6"/>
      <c r="L36" s="6"/>
      <c r="M36" s="7"/>
    </row>
    <row r="37" spans="1:13" x14ac:dyDescent="0.25">
      <c r="A37" s="11"/>
      <c r="B37" s="4"/>
      <c r="C37" s="10"/>
      <c r="D37" s="10"/>
      <c r="E37" s="10"/>
      <c r="F37" s="10"/>
      <c r="G37" s="10"/>
      <c r="H37" s="5"/>
      <c r="I37" s="6"/>
      <c r="J37" s="6"/>
      <c r="K37" s="6"/>
      <c r="L37" s="6"/>
      <c r="M37" s="7"/>
    </row>
    <row r="38" spans="1:13" x14ac:dyDescent="0.25">
      <c r="A38" s="11"/>
      <c r="B38" s="4"/>
      <c r="C38" s="10"/>
      <c r="D38" s="10"/>
      <c r="E38" s="10"/>
      <c r="F38" s="10"/>
      <c r="G38" s="10"/>
      <c r="H38" s="5"/>
      <c r="I38" s="6"/>
      <c r="J38" s="6"/>
      <c r="K38" s="6"/>
      <c r="L38" s="6"/>
      <c r="M38" s="7"/>
    </row>
    <row r="39" spans="1:13" x14ac:dyDescent="0.25">
      <c r="A39" s="11"/>
      <c r="B39" s="4"/>
      <c r="C39" s="10"/>
      <c r="D39" s="10"/>
      <c r="E39" s="10"/>
      <c r="F39" s="10"/>
      <c r="G39" s="10"/>
      <c r="H39" s="5"/>
      <c r="I39" s="6"/>
      <c r="J39" s="6"/>
      <c r="K39" s="6"/>
      <c r="L39" s="6"/>
      <c r="M39" s="7"/>
    </row>
    <row r="40" spans="1:13" x14ac:dyDescent="0.25">
      <c r="A40" s="11"/>
      <c r="B40" s="4"/>
      <c r="C40" s="10"/>
      <c r="D40" s="10"/>
      <c r="E40" s="10"/>
      <c r="F40" s="10"/>
      <c r="G40" s="10"/>
      <c r="H40" s="5"/>
      <c r="I40" s="6"/>
      <c r="J40" s="6"/>
      <c r="K40" s="6"/>
      <c r="L40" s="6"/>
      <c r="M40" s="7"/>
    </row>
    <row r="41" spans="1:13" x14ac:dyDescent="0.25">
      <c r="A41" s="11"/>
      <c r="B41" s="4"/>
      <c r="C41" s="10"/>
      <c r="D41" s="10"/>
      <c r="E41" s="10"/>
      <c r="F41" s="10"/>
      <c r="G41" s="10"/>
      <c r="H41" s="5"/>
      <c r="I41" s="6"/>
      <c r="J41" s="6"/>
      <c r="K41" s="6"/>
      <c r="L41" s="6"/>
      <c r="M41" s="7"/>
    </row>
    <row r="42" spans="1:13" x14ac:dyDescent="0.25">
      <c r="A42" s="11"/>
      <c r="B42" s="4"/>
      <c r="C42" s="10"/>
      <c r="D42" s="10"/>
      <c r="E42" s="10"/>
      <c r="F42" s="10"/>
      <c r="G42" s="10"/>
      <c r="H42" s="5"/>
      <c r="I42" s="6"/>
      <c r="J42" s="6"/>
      <c r="K42" s="6"/>
      <c r="L42" s="6"/>
      <c r="M42" s="7"/>
    </row>
    <row r="43" spans="1:13" x14ac:dyDescent="0.25">
      <c r="A43" s="11"/>
      <c r="B43" s="4"/>
      <c r="C43" s="10"/>
      <c r="D43" s="10"/>
      <c r="E43" s="10"/>
      <c r="F43" s="10"/>
      <c r="G43" s="10"/>
      <c r="H43" s="5"/>
      <c r="I43" s="6"/>
      <c r="J43" s="6"/>
      <c r="K43" s="6"/>
      <c r="L43" s="6"/>
      <c r="M43" s="7"/>
    </row>
    <row r="44" spans="1:13" x14ac:dyDescent="0.25">
      <c r="A44" s="11"/>
      <c r="B44" s="4"/>
      <c r="C44" s="10"/>
      <c r="D44" s="10"/>
      <c r="E44" s="10"/>
      <c r="F44" s="10"/>
      <c r="G44" s="10"/>
      <c r="H44" s="5"/>
      <c r="I44" s="6"/>
      <c r="J44" s="6"/>
      <c r="K44" s="6"/>
      <c r="L44" s="6"/>
      <c r="M44" s="7"/>
    </row>
    <row r="45" spans="1:13" x14ac:dyDescent="0.25">
      <c r="A45" s="11"/>
      <c r="B45" s="4"/>
      <c r="C45" s="10"/>
      <c r="D45" s="10"/>
      <c r="E45" s="10"/>
      <c r="F45" s="10"/>
      <c r="G45" s="10"/>
      <c r="H45" s="5"/>
      <c r="I45" s="6"/>
      <c r="J45" s="6"/>
      <c r="K45" s="6"/>
      <c r="L45" s="6"/>
      <c r="M45" s="7"/>
    </row>
    <row r="46" spans="1:13" x14ac:dyDescent="0.25">
      <c r="A46" s="11"/>
      <c r="B46" s="4"/>
      <c r="C46" s="10"/>
      <c r="D46" s="10"/>
      <c r="E46" s="10"/>
      <c r="F46" s="10"/>
      <c r="G46" s="10"/>
      <c r="H46" s="5"/>
      <c r="I46" s="6"/>
      <c r="J46" s="6"/>
      <c r="K46" s="6"/>
      <c r="L46" s="6"/>
      <c r="M46" s="7"/>
    </row>
    <row r="47" spans="1:13" x14ac:dyDescent="0.25">
      <c r="A47" s="11"/>
      <c r="B47" s="4"/>
      <c r="C47" s="10"/>
      <c r="D47" s="10"/>
      <c r="E47" s="10"/>
      <c r="F47" s="10"/>
      <c r="G47" s="10"/>
      <c r="H47" s="5"/>
      <c r="I47" s="6"/>
      <c r="J47" s="6"/>
      <c r="K47" s="6"/>
      <c r="L47" s="6"/>
      <c r="M47" s="7"/>
    </row>
    <row r="48" spans="1:13" x14ac:dyDescent="0.25">
      <c r="A48" s="11"/>
      <c r="B48" s="4"/>
      <c r="C48" s="10"/>
      <c r="D48" s="10"/>
      <c r="E48" s="10"/>
      <c r="F48" s="10"/>
      <c r="G48" s="10"/>
      <c r="H48" s="5"/>
      <c r="I48" s="6"/>
      <c r="J48" s="6"/>
      <c r="K48" s="6"/>
      <c r="L48" s="6"/>
      <c r="M48" s="7"/>
    </row>
    <row r="49" spans="1:13" x14ac:dyDescent="0.25">
      <c r="A49" s="11"/>
      <c r="B49" s="4"/>
      <c r="C49" s="10"/>
      <c r="D49" s="10"/>
      <c r="E49" s="10"/>
      <c r="F49" s="10"/>
      <c r="G49" s="10"/>
      <c r="H49" s="5"/>
      <c r="I49" s="6"/>
      <c r="J49" s="6"/>
      <c r="K49" s="6"/>
      <c r="L49" s="6"/>
      <c r="M49" s="7"/>
    </row>
    <row r="50" spans="1:13" x14ac:dyDescent="0.25">
      <c r="A50" s="11"/>
      <c r="B50" s="4"/>
      <c r="C50" s="10"/>
      <c r="D50" s="10"/>
      <c r="E50" s="10"/>
      <c r="F50" s="10"/>
      <c r="G50" s="10"/>
      <c r="H50" s="5"/>
      <c r="I50" s="6"/>
      <c r="J50" s="6"/>
      <c r="K50" s="6"/>
      <c r="L50" s="6"/>
      <c r="M50" s="7"/>
    </row>
    <row r="51" spans="1:13" x14ac:dyDescent="0.25">
      <c r="A51" s="11"/>
      <c r="B51" s="4"/>
      <c r="C51" s="10"/>
      <c r="D51" s="10"/>
      <c r="E51" s="10"/>
      <c r="F51" s="10"/>
      <c r="G51" s="10"/>
      <c r="H51" s="5"/>
      <c r="I51" s="6"/>
      <c r="J51" s="6"/>
      <c r="K51" s="6"/>
      <c r="L51" s="6"/>
      <c r="M51" s="7"/>
    </row>
    <row r="52" spans="1:13" x14ac:dyDescent="0.25">
      <c r="A52" s="11"/>
      <c r="B52" s="4"/>
      <c r="C52" s="10"/>
      <c r="D52" s="10"/>
      <c r="E52" s="10"/>
      <c r="F52" s="10"/>
      <c r="G52" s="10"/>
      <c r="H52" s="5"/>
      <c r="I52" s="6"/>
      <c r="J52" s="6"/>
      <c r="K52" s="6"/>
      <c r="L52" s="6"/>
      <c r="M52" s="7"/>
    </row>
    <row r="53" spans="1:13" x14ac:dyDescent="0.25">
      <c r="A53" s="11"/>
      <c r="B53" s="4"/>
      <c r="C53" s="10"/>
      <c r="D53" s="10"/>
      <c r="E53" s="10"/>
      <c r="F53" s="10"/>
      <c r="G53" s="10"/>
      <c r="H53" s="5"/>
      <c r="I53" s="6"/>
      <c r="J53" s="6"/>
      <c r="K53" s="6"/>
      <c r="L53" s="6"/>
      <c r="M53" s="7"/>
    </row>
    <row r="54" spans="1:13" x14ac:dyDescent="0.25">
      <c r="A54" s="11"/>
      <c r="B54" s="4"/>
      <c r="C54" s="10"/>
      <c r="D54" s="10"/>
      <c r="E54" s="10"/>
      <c r="F54" s="10"/>
      <c r="G54" s="10"/>
      <c r="H54" s="5"/>
      <c r="I54" s="6"/>
      <c r="J54" s="6"/>
      <c r="K54" s="6"/>
      <c r="L54" s="6"/>
      <c r="M54" s="7"/>
    </row>
    <row r="55" spans="1:13" x14ac:dyDescent="0.25">
      <c r="A55" s="11"/>
      <c r="B55" s="4"/>
      <c r="C55" s="10"/>
      <c r="D55" s="10"/>
      <c r="E55" s="10"/>
      <c r="F55" s="10"/>
      <c r="G55" s="10"/>
      <c r="H55" s="5"/>
      <c r="I55" s="6"/>
      <c r="J55" s="6"/>
      <c r="K55" s="6"/>
      <c r="L55" s="6"/>
      <c r="M55" s="7"/>
    </row>
    <row r="56" spans="1:13" x14ac:dyDescent="0.25">
      <c r="A56" s="11"/>
      <c r="B56" s="4"/>
      <c r="C56" s="10"/>
      <c r="D56" s="10"/>
      <c r="E56" s="10"/>
      <c r="F56" s="10"/>
      <c r="G56" s="10"/>
      <c r="H56" s="5"/>
      <c r="I56" s="6"/>
      <c r="J56" s="6"/>
      <c r="K56" s="6"/>
      <c r="L56" s="6"/>
      <c r="M56" s="7"/>
    </row>
    <row r="57" spans="1:13" x14ac:dyDescent="0.25">
      <c r="A57" s="11"/>
      <c r="B57" s="4"/>
      <c r="C57" s="10"/>
      <c r="D57" s="10"/>
      <c r="E57" s="10"/>
      <c r="F57" s="10"/>
      <c r="G57" s="10"/>
      <c r="H57" s="5"/>
      <c r="I57" s="6"/>
      <c r="J57" s="6"/>
      <c r="K57" s="6"/>
      <c r="L57" s="6"/>
      <c r="M57" s="7"/>
    </row>
    <row r="58" spans="1:13" x14ac:dyDescent="0.25">
      <c r="A58" s="11"/>
      <c r="B58" s="4"/>
      <c r="C58" s="10"/>
      <c r="D58" s="10"/>
      <c r="E58" s="10"/>
      <c r="F58" s="10"/>
      <c r="G58" s="10"/>
      <c r="H58" s="5"/>
      <c r="I58" s="6"/>
      <c r="J58" s="6"/>
      <c r="K58" s="6"/>
      <c r="L58" s="6"/>
      <c r="M58" s="7"/>
    </row>
    <row r="59" spans="1:13" x14ac:dyDescent="0.25">
      <c r="A59" s="11"/>
      <c r="B59" s="4"/>
      <c r="C59" s="10"/>
      <c r="D59" s="10"/>
      <c r="E59" s="10"/>
      <c r="F59" s="10"/>
      <c r="G59" s="10"/>
      <c r="H59" s="5"/>
      <c r="I59" s="6"/>
      <c r="J59" s="6"/>
      <c r="K59" s="6"/>
      <c r="L59" s="6"/>
      <c r="M59" s="7"/>
    </row>
    <row r="60" spans="1:13" x14ac:dyDescent="0.25">
      <c r="A60" s="11"/>
      <c r="B60" s="4"/>
      <c r="C60" s="10"/>
      <c r="D60" s="10"/>
      <c r="E60" s="10"/>
      <c r="F60" s="10"/>
      <c r="G60" s="10"/>
      <c r="H60" s="5"/>
      <c r="I60" s="6"/>
      <c r="J60" s="6"/>
      <c r="K60" s="6"/>
      <c r="L60" s="6"/>
      <c r="M60" s="7"/>
    </row>
    <row r="61" spans="1:13" x14ac:dyDescent="0.25">
      <c r="A61" s="11"/>
      <c r="B61" s="4"/>
      <c r="C61" s="10"/>
      <c r="D61" s="10"/>
      <c r="E61" s="10"/>
      <c r="F61" s="10"/>
      <c r="G61" s="10"/>
      <c r="H61" s="5"/>
      <c r="I61" s="6"/>
      <c r="J61" s="6"/>
      <c r="K61" s="6"/>
      <c r="L61" s="6"/>
      <c r="M61" s="7"/>
    </row>
    <row r="62" spans="1:13" x14ac:dyDescent="0.25">
      <c r="A62" s="11"/>
      <c r="B62" s="4"/>
      <c r="C62" s="10"/>
      <c r="D62" s="10"/>
      <c r="E62" s="10"/>
      <c r="F62" s="10"/>
      <c r="G62" s="10"/>
      <c r="H62" s="5"/>
      <c r="I62" s="6"/>
      <c r="J62" s="6"/>
      <c r="K62" s="6"/>
      <c r="L62" s="6"/>
      <c r="M62" s="7"/>
    </row>
    <row r="63" spans="1:13" x14ac:dyDescent="0.25">
      <c r="A63" s="11"/>
      <c r="B63" s="4"/>
      <c r="C63" s="10"/>
      <c r="D63" s="10"/>
      <c r="E63" s="10"/>
      <c r="F63" s="10"/>
      <c r="G63" s="10"/>
      <c r="H63" s="5"/>
      <c r="I63" s="6"/>
      <c r="J63" s="6"/>
      <c r="K63" s="6"/>
      <c r="L63" s="6"/>
      <c r="M63" s="7"/>
    </row>
    <row r="64" spans="1:13" x14ac:dyDescent="0.25">
      <c r="A64" s="11"/>
      <c r="B64" s="4"/>
      <c r="C64" s="10"/>
      <c r="D64" s="10"/>
      <c r="E64" s="10"/>
      <c r="F64" s="10"/>
      <c r="G64" s="10"/>
      <c r="H64" s="5"/>
      <c r="I64" s="6"/>
      <c r="J64" s="6"/>
      <c r="K64" s="6"/>
      <c r="L64" s="6"/>
      <c r="M64" s="7"/>
    </row>
    <row r="65" spans="1:13" x14ac:dyDescent="0.25">
      <c r="A65" s="11"/>
      <c r="B65" s="4"/>
      <c r="C65" s="10"/>
      <c r="D65" s="10"/>
      <c r="E65" s="10"/>
      <c r="F65" s="10"/>
      <c r="G65" s="10"/>
      <c r="H65" s="5"/>
      <c r="I65" s="6"/>
      <c r="J65" s="6"/>
      <c r="K65" s="6"/>
      <c r="L65" s="6"/>
      <c r="M65" s="7"/>
    </row>
    <row r="66" spans="1:13" x14ac:dyDescent="0.25">
      <c r="A66" s="11"/>
      <c r="B66" s="4"/>
      <c r="C66" s="10"/>
      <c r="D66" s="10"/>
      <c r="E66" s="10"/>
      <c r="F66" s="10"/>
      <c r="G66" s="10"/>
      <c r="H66" s="5"/>
      <c r="I66" s="6"/>
      <c r="J66" s="6"/>
      <c r="K66" s="6"/>
      <c r="L66" s="6"/>
      <c r="M66" s="7"/>
    </row>
    <row r="67" spans="1:13" x14ac:dyDescent="0.25">
      <c r="A67" s="11"/>
      <c r="B67" s="4"/>
      <c r="C67" s="10"/>
      <c r="D67" s="10"/>
      <c r="E67" s="10"/>
      <c r="F67" s="10"/>
      <c r="G67" s="10"/>
      <c r="H67" s="5"/>
      <c r="I67" s="6"/>
      <c r="J67" s="6"/>
      <c r="K67" s="6"/>
      <c r="L67" s="6"/>
      <c r="M67" s="7"/>
    </row>
    <row r="68" spans="1:13" x14ac:dyDescent="0.25">
      <c r="A68" s="11"/>
      <c r="B68" s="4"/>
      <c r="C68" s="10"/>
      <c r="D68" s="10"/>
      <c r="E68" s="10"/>
      <c r="F68" s="10"/>
      <c r="G68" s="10"/>
      <c r="H68" s="5"/>
      <c r="I68" s="6"/>
      <c r="J68" s="6"/>
      <c r="K68" s="6"/>
      <c r="L68" s="6"/>
      <c r="M68" s="7"/>
    </row>
    <row r="69" spans="1:13" x14ac:dyDescent="0.25">
      <c r="A69" s="11"/>
      <c r="B69" s="4"/>
      <c r="C69" s="10"/>
      <c r="D69" s="10"/>
      <c r="E69" s="10"/>
      <c r="F69" s="10"/>
      <c r="G69" s="10"/>
      <c r="H69" s="5"/>
      <c r="I69" s="6"/>
      <c r="J69" s="6"/>
      <c r="K69" s="6"/>
      <c r="L69" s="6"/>
      <c r="M69" s="7"/>
    </row>
    <row r="70" spans="1:13" x14ac:dyDescent="0.25">
      <c r="A70" s="11"/>
      <c r="B70" s="4"/>
      <c r="C70" s="10"/>
      <c r="D70" s="10"/>
      <c r="E70" s="10"/>
      <c r="F70" s="10"/>
      <c r="G70" s="10"/>
      <c r="H70" s="5"/>
      <c r="I70" s="6"/>
      <c r="J70" s="6"/>
      <c r="K70" s="6"/>
      <c r="L70" s="6"/>
      <c r="M70" s="7"/>
    </row>
    <row r="71" spans="1:13" x14ac:dyDescent="0.25">
      <c r="A71" s="11"/>
      <c r="B71" s="4"/>
      <c r="C71" s="10"/>
      <c r="D71" s="10"/>
      <c r="E71" s="10"/>
      <c r="F71" s="10"/>
      <c r="G71" s="10"/>
      <c r="H71" s="5"/>
      <c r="I71" s="6"/>
      <c r="J71" s="6"/>
      <c r="K71" s="6"/>
      <c r="L71" s="6"/>
      <c r="M71" s="7"/>
    </row>
    <row r="72" spans="1:13" x14ac:dyDescent="0.25">
      <c r="A72" s="11"/>
      <c r="B72" s="4"/>
      <c r="C72" s="10"/>
      <c r="D72" s="10"/>
      <c r="E72" s="10"/>
      <c r="F72" s="10"/>
      <c r="G72" s="10"/>
      <c r="H72" s="5"/>
      <c r="I72" s="6"/>
      <c r="J72" s="6"/>
      <c r="K72" s="6"/>
      <c r="L72" s="6"/>
      <c r="M72" s="7"/>
    </row>
    <row r="73" spans="1:13" x14ac:dyDescent="0.25">
      <c r="A73" s="11"/>
      <c r="B73" s="4"/>
      <c r="C73" s="10"/>
      <c r="D73" s="10"/>
      <c r="E73" s="10"/>
      <c r="F73" s="10"/>
      <c r="G73" s="10"/>
      <c r="H73" s="5"/>
      <c r="I73" s="6"/>
      <c r="J73" s="6"/>
      <c r="K73" s="6"/>
      <c r="L73" s="6"/>
      <c r="M73" s="7"/>
    </row>
    <row r="74" spans="1:13" x14ac:dyDescent="0.25">
      <c r="A74" s="11"/>
      <c r="B74" s="4"/>
      <c r="C74" s="10"/>
      <c r="D74" s="10"/>
      <c r="E74" s="10"/>
      <c r="F74" s="10"/>
      <c r="G74" s="10"/>
      <c r="H74" s="5"/>
      <c r="I74" s="6"/>
      <c r="J74" s="6"/>
      <c r="K74" s="6"/>
      <c r="L74" s="6"/>
      <c r="M74" s="7"/>
    </row>
    <row r="75" spans="1:13" x14ac:dyDescent="0.25">
      <c r="A75" s="11"/>
      <c r="B75" s="4"/>
      <c r="C75" s="10"/>
      <c r="D75" s="10"/>
      <c r="E75" s="10"/>
      <c r="F75" s="10"/>
      <c r="G75" s="10"/>
      <c r="H75" s="5"/>
      <c r="I75" s="6"/>
      <c r="J75" s="6"/>
      <c r="K75" s="6"/>
      <c r="L75" s="6"/>
      <c r="M75" s="7"/>
    </row>
    <row r="76" spans="1:13" x14ac:dyDescent="0.25">
      <c r="A76" s="11"/>
      <c r="B76" s="4"/>
      <c r="C76" s="10"/>
      <c r="D76" s="10"/>
      <c r="E76" s="10"/>
      <c r="F76" s="10"/>
      <c r="G76" s="10"/>
      <c r="H76" s="5"/>
      <c r="I76" s="6"/>
      <c r="J76" s="6"/>
      <c r="K76" s="6"/>
      <c r="L76" s="6"/>
      <c r="M76" s="7"/>
    </row>
    <row r="77" spans="1:13" x14ac:dyDescent="0.25">
      <c r="A77" s="11"/>
      <c r="B77" s="4"/>
      <c r="C77" s="10"/>
      <c r="D77" s="10"/>
      <c r="E77" s="10"/>
      <c r="F77" s="10"/>
      <c r="G77" s="10"/>
      <c r="H77" s="5"/>
      <c r="I77" s="6"/>
      <c r="J77" s="6"/>
      <c r="K77" s="6"/>
      <c r="L77" s="6"/>
      <c r="M77" s="7"/>
    </row>
    <row r="78" spans="1:13" x14ac:dyDescent="0.25">
      <c r="A78" s="11"/>
      <c r="B78" s="4"/>
      <c r="C78" s="10"/>
      <c r="D78" s="10"/>
      <c r="E78" s="10"/>
      <c r="F78" s="10"/>
      <c r="G78" s="10"/>
      <c r="H78" s="5"/>
      <c r="I78" s="6"/>
      <c r="J78" s="6"/>
      <c r="K78" s="6"/>
      <c r="L78" s="6"/>
      <c r="M78" s="7"/>
    </row>
    <row r="79" spans="1:13" x14ac:dyDescent="0.25">
      <c r="A79" s="11"/>
      <c r="B79" s="4"/>
      <c r="C79" s="10"/>
      <c r="D79" s="10"/>
      <c r="E79" s="10"/>
      <c r="F79" s="10"/>
      <c r="G79" s="10"/>
      <c r="H79" s="5"/>
      <c r="I79" s="6"/>
      <c r="J79" s="6"/>
      <c r="K79" s="6"/>
      <c r="L79" s="6"/>
      <c r="M79" s="7"/>
    </row>
    <row r="80" spans="1:13" s="15" customFormat="1" ht="14.25" x14ac:dyDescent="0.2">
      <c r="A80" s="12"/>
      <c r="B80" s="13" t="s">
        <v>55</v>
      </c>
      <c r="C80" s="12"/>
      <c r="D80" s="12"/>
      <c r="E80" s="14">
        <f>SUM(E11:E30)</f>
        <v>46</v>
      </c>
      <c r="F80" s="12"/>
      <c r="G80" s="12"/>
      <c r="H80" s="16">
        <f t="shared" ref="H80:M80" si="2">SUM(H11:H30)</f>
        <v>27269532</v>
      </c>
      <c r="I80" s="16">
        <f t="shared" si="2"/>
        <v>14460282</v>
      </c>
      <c r="J80" s="16">
        <f t="shared" si="2"/>
        <v>2089000</v>
      </c>
      <c r="K80" s="16">
        <f t="shared" si="2"/>
        <v>10545000</v>
      </c>
      <c r="L80" s="16">
        <f t="shared" si="2"/>
        <v>175250</v>
      </c>
      <c r="M80" s="16">
        <f t="shared" si="2"/>
        <v>0</v>
      </c>
    </row>
  </sheetData>
  <mergeCells count="14">
    <mergeCell ref="I9:M9"/>
    <mergeCell ref="H1:M1"/>
    <mergeCell ref="H2:M2"/>
    <mergeCell ref="H3:M3"/>
    <mergeCell ref="A5:M5"/>
    <mergeCell ref="A6:M6"/>
    <mergeCell ref="A9:A10"/>
    <mergeCell ref="B9:B10"/>
    <mergeCell ref="C9:C10"/>
    <mergeCell ref="D9:D10"/>
    <mergeCell ref="E9:E10"/>
    <mergeCell ref="F9:F10"/>
    <mergeCell ref="G9:G10"/>
    <mergeCell ref="H9:H10"/>
  </mergeCells>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87"/>
  <sheetViews>
    <sheetView tabSelected="1" topLeftCell="A79" workbookViewId="0">
      <selection activeCell="H88" sqref="H88"/>
    </sheetView>
  </sheetViews>
  <sheetFormatPr defaultRowHeight="15" x14ac:dyDescent="0.25"/>
  <cols>
    <col min="1" max="1" width="9.140625" style="18"/>
    <col min="2" max="2" width="31.5703125" style="19" customWidth="1"/>
    <col min="3" max="3" width="20.85546875" style="18" customWidth="1"/>
    <col min="4" max="4" width="22" style="18" customWidth="1"/>
    <col min="5" max="5" width="14.42578125" style="20" bestFit="1" customWidth="1"/>
    <col min="6" max="6" width="30.28515625" style="18" customWidth="1"/>
    <col min="7" max="7" width="48.5703125" style="18" customWidth="1"/>
    <col min="8" max="9" width="18.7109375" style="18" bestFit="1" customWidth="1"/>
    <col min="10" max="11" width="17.5703125" style="18" bestFit="1" customWidth="1"/>
    <col min="12" max="12" width="16.28515625" style="18" customWidth="1"/>
    <col min="13" max="13" width="14.5703125" style="18" customWidth="1"/>
    <col min="14" max="14" width="9.140625" style="18"/>
    <col min="15" max="15" width="11.140625" style="18" bestFit="1" customWidth="1"/>
    <col min="16" max="16384" width="9.140625" style="18"/>
  </cols>
  <sheetData>
    <row r="1" spans="1:15" x14ac:dyDescent="0.25">
      <c r="H1" s="42" t="s">
        <v>0</v>
      </c>
      <c r="I1" s="42"/>
      <c r="J1" s="42"/>
      <c r="K1" s="42"/>
      <c r="L1" s="42"/>
      <c r="M1" s="42"/>
    </row>
    <row r="2" spans="1:15" x14ac:dyDescent="0.25">
      <c r="H2" s="42" t="s">
        <v>1</v>
      </c>
      <c r="I2" s="42"/>
      <c r="J2" s="42"/>
      <c r="K2" s="42"/>
      <c r="L2" s="42"/>
      <c r="M2" s="42"/>
    </row>
    <row r="3" spans="1:15" x14ac:dyDescent="0.25">
      <c r="H3" s="42" t="s">
        <v>2</v>
      </c>
      <c r="I3" s="42"/>
      <c r="J3" s="42"/>
      <c r="K3" s="42"/>
      <c r="L3" s="42"/>
      <c r="M3" s="42"/>
    </row>
    <row r="5" spans="1:15" ht="54" customHeight="1" x14ac:dyDescent="0.3">
      <c r="A5" s="43" t="s">
        <v>162</v>
      </c>
      <c r="B5" s="44"/>
      <c r="C5" s="44"/>
      <c r="D5" s="44"/>
      <c r="E5" s="44"/>
      <c r="F5" s="44"/>
      <c r="G5" s="44"/>
      <c r="H5" s="44"/>
      <c r="I5" s="44"/>
      <c r="J5" s="44"/>
      <c r="K5" s="44"/>
      <c r="L5" s="44"/>
      <c r="M5" s="44"/>
    </row>
    <row r="6" spans="1:15" ht="18.75" x14ac:dyDescent="0.3">
      <c r="A6" s="44" t="s">
        <v>3</v>
      </c>
      <c r="B6" s="44"/>
      <c r="C6" s="44"/>
      <c r="D6" s="44"/>
      <c r="E6" s="44"/>
      <c r="F6" s="44"/>
      <c r="G6" s="44"/>
      <c r="H6" s="44"/>
      <c r="I6" s="44"/>
      <c r="J6" s="44"/>
      <c r="K6" s="44"/>
      <c r="L6" s="44"/>
      <c r="M6" s="44"/>
    </row>
    <row r="8" spans="1:15" ht="15.75" x14ac:dyDescent="0.25">
      <c r="M8" s="21" t="s">
        <v>4</v>
      </c>
    </row>
    <row r="9" spans="1:15" s="22" customFormat="1" ht="14.25" x14ac:dyDescent="0.2">
      <c r="A9" s="40" t="s">
        <v>5</v>
      </c>
      <c r="B9" s="41" t="s">
        <v>6</v>
      </c>
      <c r="C9" s="40" t="s">
        <v>7</v>
      </c>
      <c r="D9" s="41" t="s">
        <v>8</v>
      </c>
      <c r="E9" s="41" t="s">
        <v>9</v>
      </c>
      <c r="F9" s="41" t="s">
        <v>10</v>
      </c>
      <c r="G9" s="40" t="s">
        <v>11</v>
      </c>
      <c r="H9" s="41" t="s">
        <v>12</v>
      </c>
      <c r="I9" s="40" t="s">
        <v>13</v>
      </c>
      <c r="J9" s="40"/>
      <c r="K9" s="40"/>
      <c r="L9" s="40"/>
      <c r="M9" s="40"/>
    </row>
    <row r="10" spans="1:15" s="22" customFormat="1" ht="36.75" customHeight="1" x14ac:dyDescent="0.2">
      <c r="A10" s="40"/>
      <c r="B10" s="41"/>
      <c r="C10" s="40"/>
      <c r="D10" s="40"/>
      <c r="E10" s="40"/>
      <c r="F10" s="40"/>
      <c r="G10" s="40"/>
      <c r="H10" s="41"/>
      <c r="I10" s="33" t="s">
        <v>14</v>
      </c>
      <c r="J10" s="33" t="s">
        <v>15</v>
      </c>
      <c r="K10" s="33" t="s">
        <v>16</v>
      </c>
      <c r="L10" s="33" t="s">
        <v>56</v>
      </c>
      <c r="M10" s="33" t="s">
        <v>17</v>
      </c>
    </row>
    <row r="11" spans="1:15" x14ac:dyDescent="0.25">
      <c r="A11" s="23">
        <v>1</v>
      </c>
      <c r="B11" s="24" t="s">
        <v>34</v>
      </c>
      <c r="C11" s="25" t="s">
        <v>27</v>
      </c>
      <c r="D11" s="25" t="s">
        <v>18</v>
      </c>
      <c r="E11" s="25">
        <v>2</v>
      </c>
      <c r="F11" s="25" t="s">
        <v>58</v>
      </c>
      <c r="G11" s="25" t="s">
        <v>38</v>
      </c>
      <c r="H11" s="26">
        <f t="shared" ref="H11:H86" si="0">+I11+J11+K11+M11</f>
        <v>1425000</v>
      </c>
      <c r="I11" s="27">
        <v>225000</v>
      </c>
      <c r="J11" s="27">
        <v>75000</v>
      </c>
      <c r="K11" s="27">
        <v>1125000</v>
      </c>
      <c r="L11" s="27"/>
      <c r="M11" s="28"/>
    </row>
    <row r="12" spans="1:15" ht="30" x14ac:dyDescent="0.25">
      <c r="A12" s="23">
        <v>2</v>
      </c>
      <c r="B12" s="24" t="s">
        <v>39</v>
      </c>
      <c r="C12" s="25" t="s">
        <v>27</v>
      </c>
      <c r="D12" s="25" t="s">
        <v>19</v>
      </c>
      <c r="E12" s="25">
        <v>2</v>
      </c>
      <c r="F12" s="25" t="s">
        <v>59</v>
      </c>
      <c r="G12" s="25" t="s">
        <v>38</v>
      </c>
      <c r="H12" s="26">
        <f t="shared" si="0"/>
        <v>300000</v>
      </c>
      <c r="I12" s="27">
        <f>2*112500</f>
        <v>225000</v>
      </c>
      <c r="J12" s="27">
        <v>75000</v>
      </c>
      <c r="K12" s="27"/>
      <c r="L12" s="27"/>
      <c r="M12" s="28"/>
    </row>
    <row r="13" spans="1:15" x14ac:dyDescent="0.25">
      <c r="A13" s="23">
        <v>3</v>
      </c>
      <c r="B13" s="24" t="s">
        <v>40</v>
      </c>
      <c r="C13" s="25" t="s">
        <v>27</v>
      </c>
      <c r="D13" s="25" t="s">
        <v>20</v>
      </c>
      <c r="E13" s="25">
        <v>7</v>
      </c>
      <c r="F13" s="25" t="s">
        <v>60</v>
      </c>
      <c r="G13" s="25" t="s">
        <v>41</v>
      </c>
      <c r="H13" s="26">
        <f t="shared" si="0"/>
        <v>3302875</v>
      </c>
      <c r="I13" s="27">
        <v>426375</v>
      </c>
      <c r="J13" s="27">
        <v>626500</v>
      </c>
      <c r="K13" s="27">
        <v>2250000</v>
      </c>
      <c r="L13" s="27"/>
      <c r="M13" s="28"/>
    </row>
    <row r="14" spans="1:15" x14ac:dyDescent="0.25">
      <c r="A14" s="23">
        <v>4</v>
      </c>
      <c r="B14" s="24" t="s">
        <v>42</v>
      </c>
      <c r="C14" s="25" t="s">
        <v>27</v>
      </c>
      <c r="D14" s="25" t="s">
        <v>26</v>
      </c>
      <c r="E14" s="25">
        <v>3</v>
      </c>
      <c r="F14" s="25" t="s">
        <v>59</v>
      </c>
      <c r="G14" s="25" t="s">
        <v>41</v>
      </c>
      <c r="H14" s="26">
        <f t="shared" si="0"/>
        <v>1388500</v>
      </c>
      <c r="I14" s="27">
        <f>2*338000</f>
        <v>676000</v>
      </c>
      <c r="J14" s="27">
        <v>112500</v>
      </c>
      <c r="K14" s="27">
        <v>600000</v>
      </c>
      <c r="L14" s="27"/>
      <c r="M14" s="28"/>
      <c r="O14" s="29"/>
    </row>
    <row r="15" spans="1:15" x14ac:dyDescent="0.25">
      <c r="A15" s="23">
        <v>5</v>
      </c>
      <c r="B15" s="24" t="s">
        <v>43</v>
      </c>
      <c r="C15" s="25" t="s">
        <v>27</v>
      </c>
      <c r="D15" s="25" t="s">
        <v>33</v>
      </c>
      <c r="E15" s="25">
        <v>1</v>
      </c>
      <c r="F15" s="25" t="s">
        <v>61</v>
      </c>
      <c r="G15" s="25" t="s">
        <v>41</v>
      </c>
      <c r="H15" s="26">
        <f t="shared" si="0"/>
        <v>1595582</v>
      </c>
      <c r="I15" s="27">
        <f>2*779041</f>
        <v>1558082</v>
      </c>
      <c r="J15" s="27">
        <v>37500</v>
      </c>
      <c r="K15" s="27"/>
      <c r="L15" s="27"/>
      <c r="M15" s="28"/>
    </row>
    <row r="16" spans="1:15" x14ac:dyDescent="0.25">
      <c r="A16" s="23">
        <v>6</v>
      </c>
      <c r="B16" s="24" t="s">
        <v>44</v>
      </c>
      <c r="C16" s="25" t="s">
        <v>27</v>
      </c>
      <c r="D16" s="25" t="s">
        <v>21</v>
      </c>
      <c r="E16" s="25">
        <v>1</v>
      </c>
      <c r="F16" s="25" t="s">
        <v>62</v>
      </c>
      <c r="G16" s="25" t="s">
        <v>41</v>
      </c>
      <c r="H16" s="26">
        <f t="shared" si="0"/>
        <v>111900</v>
      </c>
      <c r="I16" s="27">
        <f>2*37200</f>
        <v>74400</v>
      </c>
      <c r="J16" s="27">
        <v>37500</v>
      </c>
      <c r="K16" s="27"/>
      <c r="L16" s="27"/>
      <c r="M16" s="28"/>
    </row>
    <row r="17" spans="1:13" ht="30" x14ac:dyDescent="0.25">
      <c r="A17" s="23">
        <v>7</v>
      </c>
      <c r="B17" s="24" t="s">
        <v>45</v>
      </c>
      <c r="C17" s="25" t="s">
        <v>32</v>
      </c>
      <c r="D17" s="25" t="s">
        <v>28</v>
      </c>
      <c r="E17" s="25">
        <v>2</v>
      </c>
      <c r="F17" s="25" t="s">
        <v>58</v>
      </c>
      <c r="G17" s="25" t="s">
        <v>74</v>
      </c>
      <c r="H17" s="26">
        <f t="shared" si="0"/>
        <v>310000</v>
      </c>
      <c r="I17" s="27">
        <f>112500+122500</f>
        <v>235000</v>
      </c>
      <c r="J17" s="27">
        <v>75000</v>
      </c>
      <c r="K17" s="27"/>
      <c r="L17" s="27"/>
      <c r="M17" s="28"/>
    </row>
    <row r="18" spans="1:13" ht="60" x14ac:dyDescent="0.25">
      <c r="A18" s="23">
        <v>8</v>
      </c>
      <c r="B18" s="24" t="s">
        <v>69</v>
      </c>
      <c r="C18" s="25" t="s">
        <v>25</v>
      </c>
      <c r="D18" s="25" t="s">
        <v>30</v>
      </c>
      <c r="E18" s="25">
        <v>1</v>
      </c>
      <c r="F18" s="25" t="s">
        <v>61</v>
      </c>
      <c r="G18" s="25" t="s">
        <v>72</v>
      </c>
      <c r="H18" s="26">
        <f t="shared" si="0"/>
        <v>1344521</v>
      </c>
      <c r="I18" s="27">
        <f>781501+525520</f>
        <v>1307021</v>
      </c>
      <c r="J18" s="27">
        <v>37500</v>
      </c>
      <c r="K18" s="27"/>
      <c r="L18" s="27"/>
      <c r="M18" s="28"/>
    </row>
    <row r="19" spans="1:13" ht="30" x14ac:dyDescent="0.25">
      <c r="A19" s="23">
        <v>9</v>
      </c>
      <c r="B19" s="24" t="s">
        <v>45</v>
      </c>
      <c r="C19" s="25" t="s">
        <v>32</v>
      </c>
      <c r="D19" s="25" t="s">
        <v>29</v>
      </c>
      <c r="E19" s="25">
        <v>2</v>
      </c>
      <c r="F19" s="25" t="s">
        <v>63</v>
      </c>
      <c r="G19" s="25" t="s">
        <v>75</v>
      </c>
      <c r="H19" s="26">
        <f t="shared" si="0"/>
        <v>1573509</v>
      </c>
      <c r="I19" s="27">
        <v>1198509</v>
      </c>
      <c r="J19" s="27">
        <v>75000</v>
      </c>
      <c r="K19" s="27">
        <v>300000</v>
      </c>
      <c r="L19" s="27"/>
      <c r="M19" s="28"/>
    </row>
    <row r="20" spans="1:13" x14ac:dyDescent="0.25">
      <c r="A20" s="23">
        <v>10</v>
      </c>
      <c r="B20" s="24" t="s">
        <v>46</v>
      </c>
      <c r="C20" s="25" t="s">
        <v>27</v>
      </c>
      <c r="D20" s="25" t="s">
        <v>36</v>
      </c>
      <c r="E20" s="25">
        <v>2</v>
      </c>
      <c r="F20" s="25" t="s">
        <v>64</v>
      </c>
      <c r="G20" s="25" t="s">
        <v>41</v>
      </c>
      <c r="H20" s="26">
        <f t="shared" si="0"/>
        <v>789500</v>
      </c>
      <c r="I20" s="27">
        <f>2*107250</f>
        <v>214500</v>
      </c>
      <c r="J20" s="27">
        <v>75000</v>
      </c>
      <c r="K20" s="27">
        <v>500000</v>
      </c>
      <c r="L20" s="27"/>
      <c r="M20" s="28"/>
    </row>
    <row r="21" spans="1:13" x14ac:dyDescent="0.25">
      <c r="A21" s="23">
        <v>11</v>
      </c>
      <c r="B21" s="24" t="s">
        <v>43</v>
      </c>
      <c r="C21" s="25" t="s">
        <v>27</v>
      </c>
      <c r="D21" s="25" t="s">
        <v>36</v>
      </c>
      <c r="E21" s="25">
        <v>2</v>
      </c>
      <c r="F21" s="25" t="s">
        <v>64</v>
      </c>
      <c r="G21" s="25" t="s">
        <v>41</v>
      </c>
      <c r="H21" s="26">
        <f t="shared" si="0"/>
        <v>789500</v>
      </c>
      <c r="I21" s="27">
        <f>2*107250</f>
        <v>214500</v>
      </c>
      <c r="J21" s="27">
        <v>75000</v>
      </c>
      <c r="K21" s="27">
        <v>500000</v>
      </c>
      <c r="L21" s="27"/>
      <c r="M21" s="28"/>
    </row>
    <row r="22" spans="1:13" ht="60" x14ac:dyDescent="0.25">
      <c r="A22" s="23">
        <v>12</v>
      </c>
      <c r="B22" s="24" t="s">
        <v>47</v>
      </c>
      <c r="C22" s="25" t="s">
        <v>48</v>
      </c>
      <c r="D22" s="25" t="s">
        <v>35</v>
      </c>
      <c r="E22" s="25">
        <v>11</v>
      </c>
      <c r="F22" s="25" t="s">
        <v>68</v>
      </c>
      <c r="G22" s="25" t="s">
        <v>76</v>
      </c>
      <c r="H22" s="26">
        <f t="shared" si="0"/>
        <v>4823524</v>
      </c>
      <c r="I22" s="27">
        <f>372000+102375+141300+149150+41137+204862+58650+346550</f>
        <v>1416024</v>
      </c>
      <c r="J22" s="27">
        <v>412500</v>
      </c>
      <c r="K22" s="27">
        <f>300000+370000+75000+250000+600000+400000+500000+500000</f>
        <v>2995000</v>
      </c>
      <c r="L22" s="27">
        <f>75000+25250+75000</f>
        <v>175250</v>
      </c>
      <c r="M22" s="28"/>
    </row>
    <row r="23" spans="1:13" x14ac:dyDescent="0.25">
      <c r="A23" s="23">
        <v>13</v>
      </c>
      <c r="B23" s="24" t="s">
        <v>49</v>
      </c>
      <c r="C23" s="25" t="s">
        <v>27</v>
      </c>
      <c r="D23" s="25" t="s">
        <v>23</v>
      </c>
      <c r="E23" s="25">
        <v>1</v>
      </c>
      <c r="F23" s="25" t="s">
        <v>65</v>
      </c>
      <c r="G23" s="25" t="s">
        <v>41</v>
      </c>
      <c r="H23" s="26">
        <f t="shared" si="0"/>
        <v>1373630</v>
      </c>
      <c r="I23" s="27">
        <f>2*668065</f>
        <v>1336130</v>
      </c>
      <c r="J23" s="27">
        <v>37500</v>
      </c>
      <c r="K23" s="27"/>
      <c r="L23" s="27"/>
      <c r="M23" s="28"/>
    </row>
    <row r="24" spans="1:13" x14ac:dyDescent="0.25">
      <c r="A24" s="23">
        <v>14</v>
      </c>
      <c r="B24" s="24" t="s">
        <v>50</v>
      </c>
      <c r="C24" s="25" t="s">
        <v>27</v>
      </c>
      <c r="D24" s="25" t="s">
        <v>23</v>
      </c>
      <c r="E24" s="25">
        <v>1</v>
      </c>
      <c r="F24" s="25" t="s">
        <v>65</v>
      </c>
      <c r="G24" s="25" t="s">
        <v>41</v>
      </c>
      <c r="H24" s="26">
        <f t="shared" si="0"/>
        <v>1373630</v>
      </c>
      <c r="I24" s="27">
        <f>2*668065</f>
        <v>1336130</v>
      </c>
      <c r="J24" s="27">
        <v>37500</v>
      </c>
      <c r="K24" s="27"/>
      <c r="L24" s="27"/>
      <c r="M24" s="28"/>
    </row>
    <row r="25" spans="1:13" x14ac:dyDescent="0.25">
      <c r="A25" s="23">
        <v>15</v>
      </c>
      <c r="B25" s="24" t="s">
        <v>51</v>
      </c>
      <c r="C25" s="25" t="s">
        <v>27</v>
      </c>
      <c r="D25" s="25" t="s">
        <v>37</v>
      </c>
      <c r="E25" s="25">
        <v>1</v>
      </c>
      <c r="F25" s="25" t="s">
        <v>66</v>
      </c>
      <c r="G25" s="25" t="s">
        <v>41</v>
      </c>
      <c r="H25" s="26">
        <f t="shared" si="0"/>
        <v>906080</v>
      </c>
      <c r="I25" s="27">
        <f>443000+425580</f>
        <v>868580</v>
      </c>
      <c r="J25" s="27">
        <v>37500</v>
      </c>
      <c r="K25" s="27"/>
      <c r="L25" s="27"/>
      <c r="M25" s="28"/>
    </row>
    <row r="26" spans="1:13" x14ac:dyDescent="0.25">
      <c r="A26" s="23">
        <v>16</v>
      </c>
      <c r="B26" s="24" t="s">
        <v>52</v>
      </c>
      <c r="C26" s="25" t="s">
        <v>27</v>
      </c>
      <c r="D26" s="25" t="s">
        <v>22</v>
      </c>
      <c r="E26" s="25">
        <v>3</v>
      </c>
      <c r="F26" s="25" t="s">
        <v>62</v>
      </c>
      <c r="G26" s="25" t="s">
        <v>41</v>
      </c>
      <c r="H26" s="26">
        <f t="shared" si="0"/>
        <v>2227510</v>
      </c>
      <c r="I26" s="27">
        <f>525700+486790+46885+46885+91875+91875</f>
        <v>1290010</v>
      </c>
      <c r="J26" s="27">
        <v>112500</v>
      </c>
      <c r="K26" s="27">
        <v>825000</v>
      </c>
      <c r="L26" s="27"/>
      <c r="M26" s="28"/>
    </row>
    <row r="27" spans="1:13" x14ac:dyDescent="0.25">
      <c r="A27" s="23">
        <v>17</v>
      </c>
      <c r="B27" s="24" t="s">
        <v>70</v>
      </c>
      <c r="C27" s="25" t="s">
        <v>25</v>
      </c>
      <c r="D27" s="25" t="s">
        <v>31</v>
      </c>
      <c r="E27" s="25">
        <v>1</v>
      </c>
      <c r="F27" s="25" t="s">
        <v>67</v>
      </c>
      <c r="G27" s="25" t="s">
        <v>71</v>
      </c>
      <c r="H27" s="26">
        <f t="shared" si="0"/>
        <v>537500</v>
      </c>
      <c r="I27" s="27"/>
      <c r="J27" s="27">
        <v>37500</v>
      </c>
      <c r="K27" s="27">
        <v>500000</v>
      </c>
      <c r="L27" s="27"/>
      <c r="M27" s="28"/>
    </row>
    <row r="28" spans="1:13" x14ac:dyDescent="0.25">
      <c r="A28" s="23">
        <v>18</v>
      </c>
      <c r="B28" s="24" t="s">
        <v>53</v>
      </c>
      <c r="C28" s="25" t="s">
        <v>77</v>
      </c>
      <c r="D28" s="25" t="s">
        <v>31</v>
      </c>
      <c r="E28" s="25">
        <v>1</v>
      </c>
      <c r="F28" s="25" t="s">
        <v>67</v>
      </c>
      <c r="G28" s="25" t="s">
        <v>78</v>
      </c>
      <c r="H28" s="26">
        <f t="shared" si="0"/>
        <v>537500</v>
      </c>
      <c r="I28" s="27"/>
      <c r="J28" s="27">
        <v>37500</v>
      </c>
      <c r="K28" s="27">
        <v>500000</v>
      </c>
      <c r="L28" s="27"/>
      <c r="M28" s="28"/>
    </row>
    <row r="29" spans="1:13" ht="45" x14ac:dyDescent="0.25">
      <c r="A29" s="23">
        <v>19</v>
      </c>
      <c r="B29" s="24" t="s">
        <v>70</v>
      </c>
      <c r="C29" s="25" t="s">
        <v>25</v>
      </c>
      <c r="D29" s="25" t="s">
        <v>24</v>
      </c>
      <c r="E29" s="25">
        <v>1</v>
      </c>
      <c r="F29" s="25" t="s">
        <v>62</v>
      </c>
      <c r="G29" s="25" t="s">
        <v>73</v>
      </c>
      <c r="H29" s="26">
        <f t="shared" si="0"/>
        <v>1039500</v>
      </c>
      <c r="I29" s="27">
        <f>372000+180000</f>
        <v>552000</v>
      </c>
      <c r="J29" s="27">
        <v>37500</v>
      </c>
      <c r="K29" s="27">
        <v>450000</v>
      </c>
      <c r="L29" s="27"/>
      <c r="M29" s="28"/>
    </row>
    <row r="30" spans="1:13" ht="60" x14ac:dyDescent="0.25">
      <c r="A30" s="23">
        <v>20</v>
      </c>
      <c r="B30" s="24" t="s">
        <v>54</v>
      </c>
      <c r="C30" s="25" t="s">
        <v>27</v>
      </c>
      <c r="D30" s="25" t="s">
        <v>30</v>
      </c>
      <c r="E30" s="25">
        <v>1</v>
      </c>
      <c r="F30" s="25" t="s">
        <v>61</v>
      </c>
      <c r="G30" s="25" t="s">
        <v>72</v>
      </c>
      <c r="H30" s="26">
        <f t="shared" si="0"/>
        <v>1344521</v>
      </c>
      <c r="I30" s="27">
        <f>781501+525520</f>
        <v>1307021</v>
      </c>
      <c r="J30" s="27">
        <v>37500</v>
      </c>
      <c r="K30" s="27"/>
      <c r="L30" s="27"/>
      <c r="M30" s="28"/>
    </row>
    <row r="31" spans="1:13" ht="30" x14ac:dyDescent="0.25">
      <c r="A31" s="23">
        <v>21</v>
      </c>
      <c r="B31" s="24" t="s">
        <v>96</v>
      </c>
      <c r="C31" s="25" t="s">
        <v>146</v>
      </c>
      <c r="D31" s="25" t="s">
        <v>35</v>
      </c>
      <c r="E31" s="25">
        <v>5</v>
      </c>
      <c r="F31" s="25" t="s">
        <v>92</v>
      </c>
      <c r="G31" s="25" t="s">
        <v>148</v>
      </c>
      <c r="H31" s="26">
        <f t="shared" si="0"/>
        <v>2287887</v>
      </c>
      <c r="I31" s="27">
        <v>1100387</v>
      </c>
      <c r="J31" s="27">
        <v>187500</v>
      </c>
      <c r="K31" s="27">
        <v>1000000</v>
      </c>
      <c r="L31" s="27"/>
      <c r="M31" s="28"/>
    </row>
    <row r="32" spans="1:13" ht="30" x14ac:dyDescent="0.25">
      <c r="A32" s="23">
        <v>22</v>
      </c>
      <c r="B32" s="24" t="s">
        <v>149</v>
      </c>
      <c r="C32" s="25" t="s">
        <v>32</v>
      </c>
      <c r="D32" s="25" t="s">
        <v>35</v>
      </c>
      <c r="E32" s="25">
        <v>5</v>
      </c>
      <c r="F32" s="25" t="s">
        <v>92</v>
      </c>
      <c r="G32" s="25" t="s">
        <v>148</v>
      </c>
      <c r="H32" s="26">
        <f t="shared" si="0"/>
        <v>2049449</v>
      </c>
      <c r="I32" s="27">
        <v>536949</v>
      </c>
      <c r="J32" s="27">
        <v>187500</v>
      </c>
      <c r="K32" s="27">
        <v>1325000</v>
      </c>
      <c r="L32" s="27">
        <v>225000</v>
      </c>
      <c r="M32" s="28"/>
    </row>
    <row r="33" spans="1:13" ht="30" x14ac:dyDescent="0.25">
      <c r="A33" s="23">
        <v>23</v>
      </c>
      <c r="B33" s="24" t="s">
        <v>150</v>
      </c>
      <c r="C33" s="25" t="s">
        <v>48</v>
      </c>
      <c r="D33" s="25" t="s">
        <v>35</v>
      </c>
      <c r="E33" s="25">
        <v>5</v>
      </c>
      <c r="F33" s="25" t="s">
        <v>92</v>
      </c>
      <c r="G33" s="25" t="s">
        <v>148</v>
      </c>
      <c r="H33" s="26">
        <f t="shared" si="0"/>
        <v>2069449</v>
      </c>
      <c r="I33" s="27">
        <v>556949</v>
      </c>
      <c r="J33" s="27">
        <v>187500</v>
      </c>
      <c r="K33" s="27">
        <v>1325000</v>
      </c>
      <c r="L33" s="27">
        <v>300000</v>
      </c>
      <c r="M33" s="28"/>
    </row>
    <row r="34" spans="1:13" ht="30" x14ac:dyDescent="0.25">
      <c r="A34" s="23">
        <v>24</v>
      </c>
      <c r="B34" s="24" t="s">
        <v>151</v>
      </c>
      <c r="C34" s="25" t="s">
        <v>27</v>
      </c>
      <c r="D34" s="25" t="s">
        <v>152</v>
      </c>
      <c r="E34" s="25">
        <v>1</v>
      </c>
      <c r="F34" s="25" t="s">
        <v>144</v>
      </c>
      <c r="G34" s="25" t="s">
        <v>41</v>
      </c>
      <c r="H34" s="26">
        <f t="shared" si="0"/>
        <v>187500</v>
      </c>
      <c r="I34" s="27">
        <v>150000</v>
      </c>
      <c r="J34" s="27">
        <v>37500</v>
      </c>
      <c r="K34" s="27"/>
      <c r="L34" s="27"/>
      <c r="M34" s="28"/>
    </row>
    <row r="35" spans="1:13" ht="30" x14ac:dyDescent="0.25">
      <c r="A35" s="23">
        <v>25</v>
      </c>
      <c r="B35" s="24" t="s">
        <v>153</v>
      </c>
      <c r="C35" s="25" t="s">
        <v>27</v>
      </c>
      <c r="D35" s="25" t="s">
        <v>154</v>
      </c>
      <c r="E35" s="25">
        <v>1</v>
      </c>
      <c r="F35" s="25" t="s">
        <v>63</v>
      </c>
      <c r="G35" s="25" t="s">
        <v>41</v>
      </c>
      <c r="H35" s="26">
        <f t="shared" si="0"/>
        <v>273750</v>
      </c>
      <c r="I35" s="27">
        <v>236250</v>
      </c>
      <c r="J35" s="27">
        <v>37500</v>
      </c>
      <c r="K35" s="27"/>
      <c r="L35" s="27"/>
      <c r="M35" s="28"/>
    </row>
    <row r="36" spans="1:13" ht="30" x14ac:dyDescent="0.25">
      <c r="A36" s="23">
        <v>26</v>
      </c>
      <c r="B36" s="24" t="s">
        <v>141</v>
      </c>
      <c r="C36" s="25" t="s">
        <v>27</v>
      </c>
      <c r="D36" s="25" t="s">
        <v>142</v>
      </c>
      <c r="E36" s="25">
        <v>4</v>
      </c>
      <c r="F36" s="25" t="s">
        <v>92</v>
      </c>
      <c r="G36" s="25" t="s">
        <v>41</v>
      </c>
      <c r="H36" s="26">
        <f>+I36+J36+K36+M36</f>
        <v>1476375</v>
      </c>
      <c r="I36" s="27">
        <v>426375</v>
      </c>
      <c r="J36" s="27">
        <v>150000</v>
      </c>
      <c r="K36" s="27">
        <v>900000</v>
      </c>
      <c r="L36" s="27"/>
      <c r="M36" s="28"/>
    </row>
    <row r="37" spans="1:13" ht="30" x14ac:dyDescent="0.25">
      <c r="A37" s="23">
        <v>27</v>
      </c>
      <c r="B37" s="24" t="s">
        <v>155</v>
      </c>
      <c r="C37" s="25" t="s">
        <v>110</v>
      </c>
      <c r="D37" s="25" t="s">
        <v>156</v>
      </c>
      <c r="E37" s="25">
        <v>1</v>
      </c>
      <c r="F37" s="25" t="s">
        <v>66</v>
      </c>
      <c r="G37" s="25" t="s">
        <v>41</v>
      </c>
      <c r="H37" s="26">
        <f t="shared" ref="H37:H45" si="1">+I37+J37+K37+M37</f>
        <v>367210</v>
      </c>
      <c r="I37" s="27">
        <v>333210</v>
      </c>
      <c r="J37" s="27">
        <v>34000</v>
      </c>
      <c r="K37" s="27"/>
      <c r="L37" s="27"/>
      <c r="M37" s="28"/>
    </row>
    <row r="38" spans="1:13" ht="30" x14ac:dyDescent="0.25">
      <c r="A38" s="23">
        <v>28</v>
      </c>
      <c r="B38" s="24" t="s">
        <v>155</v>
      </c>
      <c r="C38" s="25" t="s">
        <v>110</v>
      </c>
      <c r="D38" s="25" t="s">
        <v>142</v>
      </c>
      <c r="E38" s="25">
        <v>3</v>
      </c>
      <c r="F38" s="25" t="s">
        <v>59</v>
      </c>
      <c r="G38" s="25" t="s">
        <v>41</v>
      </c>
      <c r="H38" s="26">
        <f t="shared" si="1"/>
        <v>1003500</v>
      </c>
      <c r="I38" s="27">
        <v>666000</v>
      </c>
      <c r="J38" s="27">
        <v>112500</v>
      </c>
      <c r="K38" s="27">
        <v>225000</v>
      </c>
      <c r="L38" s="27"/>
      <c r="M38" s="28"/>
    </row>
    <row r="39" spans="1:13" ht="30" x14ac:dyDescent="0.25">
      <c r="A39" s="23">
        <v>29</v>
      </c>
      <c r="B39" s="24" t="s">
        <v>151</v>
      </c>
      <c r="C39" s="25" t="s">
        <v>27</v>
      </c>
      <c r="D39" s="25" t="s">
        <v>37</v>
      </c>
      <c r="E39" s="25">
        <v>1</v>
      </c>
      <c r="F39" s="25" t="s">
        <v>66</v>
      </c>
      <c r="G39" s="25" t="s">
        <v>41</v>
      </c>
      <c r="H39" s="26">
        <f t="shared" si="1"/>
        <v>906080</v>
      </c>
      <c r="I39" s="27">
        <v>868580</v>
      </c>
      <c r="J39" s="27">
        <v>37500</v>
      </c>
      <c r="K39" s="27"/>
      <c r="L39" s="27"/>
      <c r="M39" s="28"/>
    </row>
    <row r="40" spans="1:13" ht="30" x14ac:dyDescent="0.25">
      <c r="A40" s="23">
        <v>30</v>
      </c>
      <c r="B40" s="24" t="s">
        <v>91</v>
      </c>
      <c r="C40" s="25" t="s">
        <v>87</v>
      </c>
      <c r="D40" s="25" t="s">
        <v>157</v>
      </c>
      <c r="E40" s="25">
        <v>1</v>
      </c>
      <c r="F40" s="25" t="s">
        <v>63</v>
      </c>
      <c r="G40" s="25" t="s">
        <v>41</v>
      </c>
      <c r="H40" s="26">
        <f t="shared" si="1"/>
        <v>273750</v>
      </c>
      <c r="I40" s="27">
        <v>236250</v>
      </c>
      <c r="J40" s="27">
        <v>37500</v>
      </c>
      <c r="K40" s="27"/>
      <c r="L40" s="27"/>
      <c r="M40" s="28"/>
    </row>
    <row r="41" spans="1:13" ht="30" x14ac:dyDescent="0.25">
      <c r="A41" s="23">
        <v>31</v>
      </c>
      <c r="B41" s="24" t="s">
        <v>127</v>
      </c>
      <c r="C41" s="25" t="s">
        <v>27</v>
      </c>
      <c r="D41" s="25" t="s">
        <v>158</v>
      </c>
      <c r="E41" s="25">
        <v>1</v>
      </c>
      <c r="F41" s="25" t="s">
        <v>159</v>
      </c>
      <c r="G41" s="25" t="s">
        <v>41</v>
      </c>
      <c r="H41" s="26">
        <f t="shared" si="1"/>
        <v>655460</v>
      </c>
      <c r="I41" s="27">
        <v>617960</v>
      </c>
      <c r="J41" s="27">
        <v>37500</v>
      </c>
      <c r="K41" s="27"/>
      <c r="L41" s="27"/>
      <c r="M41" s="28"/>
    </row>
    <row r="42" spans="1:13" ht="30" x14ac:dyDescent="0.25">
      <c r="A42" s="23">
        <v>32</v>
      </c>
      <c r="B42" s="24" t="s">
        <v>107</v>
      </c>
      <c r="C42" s="25" t="s">
        <v>110</v>
      </c>
      <c r="D42" s="25" t="s">
        <v>160</v>
      </c>
      <c r="E42" s="25">
        <v>1</v>
      </c>
      <c r="F42" s="25" t="s">
        <v>117</v>
      </c>
      <c r="G42" s="25" t="s">
        <v>41</v>
      </c>
      <c r="H42" s="26">
        <f t="shared" si="1"/>
        <v>92250</v>
      </c>
      <c r="I42" s="27">
        <v>54750</v>
      </c>
      <c r="J42" s="27">
        <v>37500</v>
      </c>
      <c r="K42" s="27"/>
      <c r="L42" s="27"/>
      <c r="M42" s="28"/>
    </row>
    <row r="43" spans="1:13" ht="30" x14ac:dyDescent="0.25">
      <c r="A43" s="23">
        <v>33</v>
      </c>
      <c r="B43" s="24" t="s">
        <v>153</v>
      </c>
      <c r="C43" s="25" t="s">
        <v>27</v>
      </c>
      <c r="D43" s="25" t="s">
        <v>157</v>
      </c>
      <c r="E43" s="25">
        <v>1</v>
      </c>
      <c r="F43" s="25" t="s">
        <v>63</v>
      </c>
      <c r="G43" s="25" t="s">
        <v>41</v>
      </c>
      <c r="H43" s="26">
        <f t="shared" si="1"/>
        <v>273750</v>
      </c>
      <c r="I43" s="27">
        <v>236250</v>
      </c>
      <c r="J43" s="27">
        <v>37500</v>
      </c>
      <c r="K43" s="27"/>
      <c r="L43" s="27"/>
      <c r="M43" s="28"/>
    </row>
    <row r="44" spans="1:13" ht="30" x14ac:dyDescent="0.25">
      <c r="A44" s="23">
        <v>34</v>
      </c>
      <c r="B44" s="24" t="s">
        <v>161</v>
      </c>
      <c r="C44" s="25" t="s">
        <v>27</v>
      </c>
      <c r="D44" s="25" t="s">
        <v>157</v>
      </c>
      <c r="E44" s="25">
        <v>3</v>
      </c>
      <c r="F44" s="25" t="s">
        <v>59</v>
      </c>
      <c r="G44" s="25" t="s">
        <v>71</v>
      </c>
      <c r="H44" s="26">
        <f t="shared" si="1"/>
        <v>2242500</v>
      </c>
      <c r="I44" s="27">
        <v>450000</v>
      </c>
      <c r="J44" s="27">
        <v>112500</v>
      </c>
      <c r="K44" s="27">
        <v>1680000</v>
      </c>
      <c r="L44" s="27"/>
      <c r="M44" s="28"/>
    </row>
    <row r="45" spans="1:13" ht="30" x14ac:dyDescent="0.25">
      <c r="A45" s="23">
        <v>35</v>
      </c>
      <c r="B45" s="24" t="s">
        <v>127</v>
      </c>
      <c r="C45" s="25" t="s">
        <v>27</v>
      </c>
      <c r="D45" s="25" t="s">
        <v>80</v>
      </c>
      <c r="E45" s="25">
        <v>1</v>
      </c>
      <c r="F45" s="25" t="s">
        <v>64</v>
      </c>
      <c r="G45" s="25" t="s">
        <v>41</v>
      </c>
      <c r="H45" s="26">
        <f t="shared" si="1"/>
        <v>354930</v>
      </c>
      <c r="I45" s="27">
        <v>317430</v>
      </c>
      <c r="J45" s="27">
        <v>37500</v>
      </c>
      <c r="K45" s="27"/>
      <c r="L45" s="27"/>
      <c r="M45" s="28"/>
    </row>
    <row r="46" spans="1:13" ht="30" x14ac:dyDescent="0.25">
      <c r="A46" s="23">
        <v>36</v>
      </c>
      <c r="B46" s="24" t="s">
        <v>161</v>
      </c>
      <c r="C46" s="25" t="s">
        <v>27</v>
      </c>
      <c r="D46" s="25" t="s">
        <v>157</v>
      </c>
      <c r="E46" s="25">
        <v>3</v>
      </c>
      <c r="F46" s="25" t="s">
        <v>59</v>
      </c>
      <c r="G46" s="25" t="s">
        <v>71</v>
      </c>
      <c r="H46" s="26">
        <f t="shared" si="0"/>
        <v>1682500</v>
      </c>
      <c r="I46" s="27">
        <v>450000</v>
      </c>
      <c r="J46" s="27">
        <v>112500</v>
      </c>
      <c r="K46" s="27">
        <v>1120000</v>
      </c>
      <c r="L46" s="27"/>
      <c r="M46" s="28"/>
    </row>
    <row r="47" spans="1:13" ht="45" x14ac:dyDescent="0.25">
      <c r="A47" s="23">
        <v>37</v>
      </c>
      <c r="B47" s="24" t="s">
        <v>79</v>
      </c>
      <c r="C47" s="25" t="s">
        <v>87</v>
      </c>
      <c r="D47" s="25" t="s">
        <v>80</v>
      </c>
      <c r="E47" s="25">
        <v>1</v>
      </c>
      <c r="F47" s="25" t="s">
        <v>64</v>
      </c>
      <c r="G47" s="25" t="s">
        <v>88</v>
      </c>
      <c r="H47" s="26">
        <f t="shared" si="0"/>
        <v>283500</v>
      </c>
      <c r="I47" s="27">
        <v>246000</v>
      </c>
      <c r="J47" s="27">
        <v>37500</v>
      </c>
      <c r="K47" s="27"/>
      <c r="L47" s="27"/>
      <c r="M47" s="28"/>
    </row>
    <row r="48" spans="1:13" ht="30" x14ac:dyDescent="0.25">
      <c r="A48" s="23">
        <v>38</v>
      </c>
      <c r="B48" s="24" t="s">
        <v>81</v>
      </c>
      <c r="C48" s="25" t="s">
        <v>87</v>
      </c>
      <c r="D48" s="25" t="s">
        <v>82</v>
      </c>
      <c r="E48" s="25">
        <v>1</v>
      </c>
      <c r="F48" s="25" t="s">
        <v>62</v>
      </c>
      <c r="G48" s="25" t="s">
        <v>41</v>
      </c>
      <c r="H48" s="26">
        <f t="shared" si="0"/>
        <v>1321750</v>
      </c>
      <c r="I48" s="27">
        <v>734250</v>
      </c>
      <c r="J48" s="27">
        <v>37500</v>
      </c>
      <c r="K48" s="27">
        <v>550000</v>
      </c>
      <c r="L48" s="27"/>
      <c r="M48" s="28"/>
    </row>
    <row r="49" spans="1:13" ht="30" x14ac:dyDescent="0.25">
      <c r="A49" s="23">
        <v>39</v>
      </c>
      <c r="B49" s="24" t="s">
        <v>83</v>
      </c>
      <c r="C49" s="25" t="s">
        <v>27</v>
      </c>
      <c r="D49" s="25" t="s">
        <v>82</v>
      </c>
      <c r="E49" s="25">
        <v>1</v>
      </c>
      <c r="F49" s="25" t="s">
        <v>62</v>
      </c>
      <c r="G49" s="25" t="s">
        <v>41</v>
      </c>
      <c r="H49" s="26">
        <f t="shared" si="0"/>
        <v>1321750</v>
      </c>
      <c r="I49" s="27">
        <v>734250</v>
      </c>
      <c r="J49" s="27">
        <v>37500</v>
      </c>
      <c r="K49" s="27">
        <v>550000</v>
      </c>
      <c r="L49" s="27"/>
      <c r="M49" s="28"/>
    </row>
    <row r="50" spans="1:13" ht="30" x14ac:dyDescent="0.25">
      <c r="A50" s="23">
        <v>40</v>
      </c>
      <c r="B50" s="24" t="s">
        <v>84</v>
      </c>
      <c r="C50" s="25" t="s">
        <v>87</v>
      </c>
      <c r="D50" s="25" t="s">
        <v>86</v>
      </c>
      <c r="E50" s="25">
        <v>2</v>
      </c>
      <c r="F50" s="25" t="s">
        <v>89</v>
      </c>
      <c r="G50" s="25" t="s">
        <v>41</v>
      </c>
      <c r="H50" s="26">
        <f t="shared" si="0"/>
        <v>747500</v>
      </c>
      <c r="I50" s="27">
        <v>232500</v>
      </c>
      <c r="J50" s="27">
        <v>75000</v>
      </c>
      <c r="K50" s="27">
        <v>440000</v>
      </c>
      <c r="L50" s="27"/>
      <c r="M50" s="28"/>
    </row>
    <row r="51" spans="1:13" ht="30" x14ac:dyDescent="0.25">
      <c r="A51" s="23">
        <v>41</v>
      </c>
      <c r="B51" s="24" t="s">
        <v>81</v>
      </c>
      <c r="C51" s="25" t="s">
        <v>87</v>
      </c>
      <c r="D51" s="25" t="s">
        <v>86</v>
      </c>
      <c r="E51" s="25">
        <v>2</v>
      </c>
      <c r="F51" s="25" t="s">
        <v>89</v>
      </c>
      <c r="G51" s="25" t="s">
        <v>41</v>
      </c>
      <c r="H51" s="26">
        <f t="shared" si="0"/>
        <v>807500</v>
      </c>
      <c r="I51" s="27">
        <v>232500</v>
      </c>
      <c r="J51" s="27">
        <v>75000</v>
      </c>
      <c r="K51" s="27">
        <v>500000</v>
      </c>
      <c r="L51" s="27"/>
      <c r="M51" s="28"/>
    </row>
    <row r="52" spans="1:13" ht="30" x14ac:dyDescent="0.25">
      <c r="A52" s="23">
        <v>42</v>
      </c>
      <c r="B52" s="24" t="s">
        <v>83</v>
      </c>
      <c r="C52" s="25" t="s">
        <v>27</v>
      </c>
      <c r="D52" s="25" t="s">
        <v>86</v>
      </c>
      <c r="E52" s="25">
        <v>2</v>
      </c>
      <c r="F52" s="25" t="s">
        <v>89</v>
      </c>
      <c r="G52" s="25" t="s">
        <v>41</v>
      </c>
      <c r="H52" s="26">
        <f t="shared" si="0"/>
        <v>807500</v>
      </c>
      <c r="I52" s="27">
        <v>232500</v>
      </c>
      <c r="J52" s="27">
        <v>75000</v>
      </c>
      <c r="K52" s="27">
        <v>500000</v>
      </c>
      <c r="L52" s="27"/>
      <c r="M52" s="28"/>
    </row>
    <row r="53" spans="1:13" ht="30" x14ac:dyDescent="0.25">
      <c r="A53" s="23">
        <v>43</v>
      </c>
      <c r="B53" s="24" t="s">
        <v>90</v>
      </c>
      <c r="C53" s="25" t="s">
        <v>143</v>
      </c>
      <c r="D53" s="25" t="s">
        <v>86</v>
      </c>
      <c r="E53" s="25">
        <v>2</v>
      </c>
      <c r="F53" s="25" t="s">
        <v>89</v>
      </c>
      <c r="G53" s="25" t="s">
        <v>41</v>
      </c>
      <c r="H53" s="26">
        <f t="shared" si="0"/>
        <v>747500</v>
      </c>
      <c r="I53" s="27">
        <v>232500</v>
      </c>
      <c r="J53" s="27">
        <v>75000</v>
      </c>
      <c r="K53" s="27">
        <v>440000</v>
      </c>
      <c r="L53" s="27"/>
      <c r="M53" s="28"/>
    </row>
    <row r="54" spans="1:13" ht="30" x14ac:dyDescent="0.25">
      <c r="A54" s="23">
        <v>44</v>
      </c>
      <c r="B54" s="24" t="s">
        <v>91</v>
      </c>
      <c r="C54" s="25" t="s">
        <v>27</v>
      </c>
      <c r="D54" s="25" t="s">
        <v>85</v>
      </c>
      <c r="E54" s="25">
        <v>2</v>
      </c>
      <c r="F54" s="25" t="s">
        <v>92</v>
      </c>
      <c r="G54" s="25" t="s">
        <v>41</v>
      </c>
      <c r="H54" s="26">
        <f t="shared" si="0"/>
        <v>2755858</v>
      </c>
      <c r="I54" s="27">
        <v>2020858</v>
      </c>
      <c r="J54" s="27">
        <v>75000</v>
      </c>
      <c r="K54" s="27">
        <v>660000</v>
      </c>
      <c r="L54" s="27"/>
      <c r="M54" s="28"/>
    </row>
    <row r="55" spans="1:13" ht="30" x14ac:dyDescent="0.25">
      <c r="A55" s="23">
        <v>45</v>
      </c>
      <c r="B55" s="24" t="s">
        <v>93</v>
      </c>
      <c r="C55" s="25" t="s">
        <v>27</v>
      </c>
      <c r="D55" s="25" t="s">
        <v>85</v>
      </c>
      <c r="E55" s="25">
        <v>2</v>
      </c>
      <c r="F55" s="25" t="s">
        <v>92</v>
      </c>
      <c r="G55" s="25" t="s">
        <v>41</v>
      </c>
      <c r="H55" s="26">
        <f t="shared" si="0"/>
        <v>2755858</v>
      </c>
      <c r="I55" s="27">
        <v>2020858</v>
      </c>
      <c r="J55" s="27">
        <v>75000</v>
      </c>
      <c r="K55" s="27">
        <v>660000</v>
      </c>
      <c r="L55" s="27"/>
      <c r="M55" s="28"/>
    </row>
    <row r="56" spans="1:13" ht="30" x14ac:dyDescent="0.25">
      <c r="A56" s="23">
        <v>46</v>
      </c>
      <c r="B56" s="24" t="s">
        <v>94</v>
      </c>
      <c r="C56" s="25" t="s">
        <v>95</v>
      </c>
      <c r="D56" s="25" t="s">
        <v>85</v>
      </c>
      <c r="E56" s="25">
        <v>2</v>
      </c>
      <c r="F56" s="25" t="s">
        <v>92</v>
      </c>
      <c r="G56" s="25" t="s">
        <v>41</v>
      </c>
      <c r="H56" s="26">
        <f t="shared" si="0"/>
        <v>3088631</v>
      </c>
      <c r="I56" s="27">
        <v>2353631</v>
      </c>
      <c r="J56" s="27">
        <v>75000</v>
      </c>
      <c r="K56" s="27">
        <v>660000</v>
      </c>
      <c r="L56" s="27"/>
      <c r="M56" s="28"/>
    </row>
    <row r="57" spans="1:13" ht="30" x14ac:dyDescent="0.25">
      <c r="A57" s="23">
        <v>47</v>
      </c>
      <c r="B57" s="24" t="s">
        <v>91</v>
      </c>
      <c r="C57" s="25" t="s">
        <v>27</v>
      </c>
      <c r="D57" s="25" t="s">
        <v>97</v>
      </c>
      <c r="E57" s="25">
        <v>2</v>
      </c>
      <c r="F57" s="25" t="s">
        <v>61</v>
      </c>
      <c r="G57" s="25" t="s">
        <v>41</v>
      </c>
      <c r="H57" s="26">
        <f t="shared" si="0"/>
        <v>1015564</v>
      </c>
      <c r="I57" s="27">
        <v>940564</v>
      </c>
      <c r="J57" s="27">
        <v>75000</v>
      </c>
      <c r="K57" s="27"/>
      <c r="L57" s="27"/>
      <c r="M57" s="28"/>
    </row>
    <row r="58" spans="1:13" ht="30" x14ac:dyDescent="0.25">
      <c r="A58" s="23">
        <v>48</v>
      </c>
      <c r="B58" s="24" t="s">
        <v>98</v>
      </c>
      <c r="C58" s="25" t="s">
        <v>27</v>
      </c>
      <c r="D58" s="25" t="s">
        <v>99</v>
      </c>
      <c r="E58" s="25">
        <v>1</v>
      </c>
      <c r="F58" s="25" t="s">
        <v>58</v>
      </c>
      <c r="G58" s="25" t="s">
        <v>41</v>
      </c>
      <c r="H58" s="26">
        <f t="shared" si="0"/>
        <v>37500</v>
      </c>
      <c r="I58" s="27"/>
      <c r="J58" s="27">
        <v>37500</v>
      </c>
      <c r="K58" s="27"/>
      <c r="L58" s="27"/>
      <c r="M58" s="28"/>
    </row>
    <row r="59" spans="1:13" ht="30" x14ac:dyDescent="0.25">
      <c r="A59" s="23">
        <v>49</v>
      </c>
      <c r="B59" s="24" t="s">
        <v>100</v>
      </c>
      <c r="C59" s="25" t="s">
        <v>95</v>
      </c>
      <c r="D59" s="25" t="s">
        <v>99</v>
      </c>
      <c r="E59" s="25">
        <v>1</v>
      </c>
      <c r="F59" s="25" t="s">
        <v>58</v>
      </c>
      <c r="G59" s="25" t="s">
        <v>41</v>
      </c>
      <c r="H59" s="26">
        <f t="shared" si="0"/>
        <v>37500</v>
      </c>
      <c r="I59" s="27"/>
      <c r="J59" s="27">
        <v>37500</v>
      </c>
      <c r="K59" s="27"/>
      <c r="L59" s="27"/>
      <c r="M59" s="28"/>
    </row>
    <row r="60" spans="1:13" ht="60" x14ac:dyDescent="0.25">
      <c r="A60" s="23">
        <v>50</v>
      </c>
      <c r="B60" s="24" t="s">
        <v>101</v>
      </c>
      <c r="C60" s="25" t="s">
        <v>111</v>
      </c>
      <c r="D60" s="25" t="s">
        <v>102</v>
      </c>
      <c r="E60" s="25">
        <v>1</v>
      </c>
      <c r="F60" s="25" t="s">
        <v>58</v>
      </c>
      <c r="G60" s="25" t="s">
        <v>170</v>
      </c>
      <c r="H60" s="26">
        <f t="shared" si="0"/>
        <v>546000</v>
      </c>
      <c r="I60" s="27">
        <v>508500</v>
      </c>
      <c r="J60" s="27">
        <v>37500</v>
      </c>
      <c r="K60" s="27"/>
      <c r="L60" s="27"/>
      <c r="M60" s="28"/>
    </row>
    <row r="61" spans="1:13" ht="30" x14ac:dyDescent="0.25">
      <c r="A61" s="23">
        <v>51</v>
      </c>
      <c r="B61" s="24" t="s">
        <v>103</v>
      </c>
      <c r="C61" s="25" t="s">
        <v>95</v>
      </c>
      <c r="D61" s="25" t="s">
        <v>104</v>
      </c>
      <c r="E61" s="25">
        <v>2</v>
      </c>
      <c r="F61" s="25" t="s">
        <v>63</v>
      </c>
      <c r="G61" s="25" t="s">
        <v>41</v>
      </c>
      <c r="H61" s="26">
        <f t="shared" si="0"/>
        <v>654750</v>
      </c>
      <c r="I61" s="27">
        <v>279750</v>
      </c>
      <c r="J61" s="27">
        <v>75000</v>
      </c>
      <c r="K61" s="27">
        <v>300000</v>
      </c>
      <c r="L61" s="27"/>
      <c r="M61" s="28"/>
    </row>
    <row r="62" spans="1:13" ht="30" x14ac:dyDescent="0.25">
      <c r="A62" s="23">
        <v>52</v>
      </c>
      <c r="B62" s="24" t="s">
        <v>93</v>
      </c>
      <c r="C62" s="25" t="s">
        <v>27</v>
      </c>
      <c r="D62" s="25" t="s">
        <v>104</v>
      </c>
      <c r="E62" s="25">
        <v>2</v>
      </c>
      <c r="F62" s="25" t="s">
        <v>63</v>
      </c>
      <c r="G62" s="25" t="s">
        <v>41</v>
      </c>
      <c r="H62" s="26">
        <f t="shared" si="0"/>
        <v>654750</v>
      </c>
      <c r="I62" s="27">
        <v>279750</v>
      </c>
      <c r="J62" s="27">
        <v>75000</v>
      </c>
      <c r="K62" s="27">
        <v>300000</v>
      </c>
      <c r="L62" s="27"/>
      <c r="M62" s="28"/>
    </row>
    <row r="63" spans="1:13" ht="60" x14ac:dyDescent="0.25">
      <c r="A63" s="23">
        <v>53</v>
      </c>
      <c r="B63" s="24" t="s">
        <v>105</v>
      </c>
      <c r="C63" s="25" t="s">
        <v>25</v>
      </c>
      <c r="D63" s="25" t="s">
        <v>106</v>
      </c>
      <c r="E63" s="25">
        <v>1</v>
      </c>
      <c r="F63" s="25" t="s">
        <v>62</v>
      </c>
      <c r="G63" s="25" t="s">
        <v>164</v>
      </c>
      <c r="H63" s="26">
        <f t="shared" si="0"/>
        <v>1229500</v>
      </c>
      <c r="I63" s="27">
        <v>642000</v>
      </c>
      <c r="J63" s="27">
        <v>37500</v>
      </c>
      <c r="K63" s="27">
        <v>550000</v>
      </c>
      <c r="L63" s="27"/>
      <c r="M63" s="28"/>
    </row>
    <row r="64" spans="1:13" ht="30" x14ac:dyDescent="0.25">
      <c r="A64" s="23">
        <v>54</v>
      </c>
      <c r="B64" s="24" t="s">
        <v>107</v>
      </c>
      <c r="C64" s="25" t="s">
        <v>110</v>
      </c>
      <c r="D64" s="25" t="s">
        <v>108</v>
      </c>
      <c r="E64" s="25">
        <v>1</v>
      </c>
      <c r="F64" s="25" t="s">
        <v>66</v>
      </c>
      <c r="G64" s="25" t="s">
        <v>41</v>
      </c>
      <c r="H64" s="26">
        <f t="shared" si="0"/>
        <v>441750</v>
      </c>
      <c r="I64" s="27">
        <v>366750</v>
      </c>
      <c r="J64" s="27">
        <v>75000</v>
      </c>
      <c r="K64" s="27"/>
      <c r="L64" s="27"/>
      <c r="M64" s="28"/>
    </row>
    <row r="65" spans="1:13" ht="30" x14ac:dyDescent="0.25">
      <c r="A65" s="23">
        <v>55</v>
      </c>
      <c r="B65" s="24" t="s">
        <v>109</v>
      </c>
      <c r="C65" s="25" t="s">
        <v>27</v>
      </c>
      <c r="D65" s="25" t="s">
        <v>112</v>
      </c>
      <c r="E65" s="25">
        <v>3</v>
      </c>
      <c r="F65" s="25" t="s">
        <v>63</v>
      </c>
      <c r="G65" s="25" t="s">
        <v>41</v>
      </c>
      <c r="H65" s="26">
        <f t="shared" si="0"/>
        <v>2168750</v>
      </c>
      <c r="I65" s="27">
        <v>236250</v>
      </c>
      <c r="J65" s="27">
        <v>112500</v>
      </c>
      <c r="K65" s="27">
        <v>1820000</v>
      </c>
      <c r="L65" s="27"/>
      <c r="M65" s="28"/>
    </row>
    <row r="66" spans="1:13" ht="30" x14ac:dyDescent="0.25">
      <c r="A66" s="23">
        <v>56</v>
      </c>
      <c r="B66" s="24" t="s">
        <v>113</v>
      </c>
      <c r="C66" s="25" t="s">
        <v>111</v>
      </c>
      <c r="D66" s="25" t="s">
        <v>112</v>
      </c>
      <c r="E66" s="25">
        <v>3</v>
      </c>
      <c r="F66" s="25" t="s">
        <v>63</v>
      </c>
      <c r="G66" s="25" t="s">
        <v>165</v>
      </c>
      <c r="H66" s="26">
        <f t="shared" si="0"/>
        <v>2505595</v>
      </c>
      <c r="I66" s="27">
        <v>543095</v>
      </c>
      <c r="J66" s="27">
        <v>112500</v>
      </c>
      <c r="K66" s="27">
        <v>1850000</v>
      </c>
      <c r="L66" s="27"/>
      <c r="M66" s="28"/>
    </row>
    <row r="67" spans="1:13" ht="90" x14ac:dyDescent="0.25">
      <c r="A67" s="23">
        <v>57</v>
      </c>
      <c r="B67" s="24" t="s">
        <v>105</v>
      </c>
      <c r="C67" s="25" t="s">
        <v>25</v>
      </c>
      <c r="D67" s="25" t="s">
        <v>114</v>
      </c>
      <c r="E67" s="25">
        <v>1</v>
      </c>
      <c r="F67" s="25" t="s">
        <v>58</v>
      </c>
      <c r="G67" s="25" t="s">
        <v>167</v>
      </c>
      <c r="H67" s="26">
        <f t="shared" si="0"/>
        <v>1277500</v>
      </c>
      <c r="I67" s="27">
        <v>540000</v>
      </c>
      <c r="J67" s="27">
        <v>37500</v>
      </c>
      <c r="K67" s="27">
        <v>700000</v>
      </c>
      <c r="L67" s="27"/>
      <c r="M67" s="28"/>
    </row>
    <row r="68" spans="1:13" ht="30" x14ac:dyDescent="0.25">
      <c r="A68" s="23">
        <v>58</v>
      </c>
      <c r="B68" s="24" t="s">
        <v>96</v>
      </c>
      <c r="C68" s="25" t="s">
        <v>146</v>
      </c>
      <c r="D68" s="25" t="s">
        <v>114</v>
      </c>
      <c r="E68" s="25">
        <v>2</v>
      </c>
      <c r="F68" s="25" t="s">
        <v>58</v>
      </c>
      <c r="G68" s="25" t="s">
        <v>147</v>
      </c>
      <c r="H68" s="26">
        <f t="shared" si="0"/>
        <v>1408400</v>
      </c>
      <c r="I68" s="27">
        <v>533400</v>
      </c>
      <c r="J68" s="27">
        <v>75000</v>
      </c>
      <c r="K68" s="27">
        <v>800000</v>
      </c>
      <c r="L68" s="27"/>
      <c r="M68" s="28"/>
    </row>
    <row r="69" spans="1:13" ht="30" x14ac:dyDescent="0.25">
      <c r="A69" s="23">
        <v>59</v>
      </c>
      <c r="B69" s="24" t="s">
        <v>145</v>
      </c>
      <c r="C69" s="25" t="s">
        <v>146</v>
      </c>
      <c r="D69" s="25" t="s">
        <v>114</v>
      </c>
      <c r="E69" s="25">
        <v>2</v>
      </c>
      <c r="F69" s="25" t="s">
        <v>58</v>
      </c>
      <c r="G69" s="25" t="s">
        <v>147</v>
      </c>
      <c r="H69" s="26">
        <f t="shared" si="0"/>
        <v>611700</v>
      </c>
      <c r="I69" s="27">
        <v>536700</v>
      </c>
      <c r="J69" s="27">
        <v>75000</v>
      </c>
      <c r="K69" s="27"/>
      <c r="L69" s="27"/>
      <c r="M69" s="28"/>
    </row>
    <row r="70" spans="1:13" ht="45" x14ac:dyDescent="0.25">
      <c r="A70" s="23">
        <v>60</v>
      </c>
      <c r="B70" s="24" t="s">
        <v>115</v>
      </c>
      <c r="C70" s="25" t="s">
        <v>32</v>
      </c>
      <c r="D70" s="25" t="s">
        <v>116</v>
      </c>
      <c r="E70" s="25">
        <v>5</v>
      </c>
      <c r="F70" s="25" t="s">
        <v>117</v>
      </c>
      <c r="G70" s="25" t="s">
        <v>118</v>
      </c>
      <c r="H70" s="26">
        <f t="shared" si="0"/>
        <v>1616530</v>
      </c>
      <c r="I70" s="27">
        <v>729030</v>
      </c>
      <c r="J70" s="27">
        <v>187500</v>
      </c>
      <c r="K70" s="27">
        <v>700000</v>
      </c>
      <c r="L70" s="27"/>
      <c r="M70" s="28"/>
    </row>
    <row r="71" spans="1:13" ht="60" x14ac:dyDescent="0.25">
      <c r="A71" s="23">
        <v>61</v>
      </c>
      <c r="B71" s="24" t="s">
        <v>113</v>
      </c>
      <c r="C71" s="25" t="s">
        <v>111</v>
      </c>
      <c r="D71" s="25" t="s">
        <v>116</v>
      </c>
      <c r="E71" s="25">
        <v>4</v>
      </c>
      <c r="F71" s="25" t="s">
        <v>117</v>
      </c>
      <c r="G71" s="25" t="s">
        <v>166</v>
      </c>
      <c r="H71" s="26">
        <f t="shared" si="0"/>
        <v>2329534</v>
      </c>
      <c r="I71" s="27">
        <v>1329534</v>
      </c>
      <c r="J71" s="27">
        <v>150000</v>
      </c>
      <c r="K71" s="27">
        <v>850000</v>
      </c>
      <c r="L71" s="27"/>
      <c r="M71" s="28"/>
    </row>
    <row r="72" spans="1:13" ht="45" x14ac:dyDescent="0.25">
      <c r="A72" s="23">
        <v>62</v>
      </c>
      <c r="B72" s="24" t="s">
        <v>119</v>
      </c>
      <c r="C72" s="25" t="s">
        <v>120</v>
      </c>
      <c r="D72" s="25" t="s">
        <v>116</v>
      </c>
      <c r="E72" s="25">
        <v>2</v>
      </c>
      <c r="F72" s="25" t="s">
        <v>117</v>
      </c>
      <c r="G72" s="25" t="s">
        <v>78</v>
      </c>
      <c r="H72" s="26">
        <f t="shared" si="0"/>
        <v>425000</v>
      </c>
      <c r="I72" s="27"/>
      <c r="J72" s="27">
        <v>75000</v>
      </c>
      <c r="K72" s="27">
        <v>350000</v>
      </c>
      <c r="L72" s="27"/>
      <c r="M72" s="28"/>
    </row>
    <row r="73" spans="1:13" ht="75" x14ac:dyDescent="0.25">
      <c r="A73" s="23">
        <v>63</v>
      </c>
      <c r="B73" s="24" t="s">
        <v>115</v>
      </c>
      <c r="C73" s="25" t="s">
        <v>32</v>
      </c>
      <c r="D73" s="25" t="s">
        <v>122</v>
      </c>
      <c r="E73" s="25">
        <v>2</v>
      </c>
      <c r="F73" s="25" t="s">
        <v>66</v>
      </c>
      <c r="G73" s="25" t="s">
        <v>124</v>
      </c>
      <c r="H73" s="26">
        <f t="shared" si="0"/>
        <v>1878291</v>
      </c>
      <c r="I73" s="27">
        <v>1240791</v>
      </c>
      <c r="J73" s="27">
        <v>75000</v>
      </c>
      <c r="K73" s="27">
        <v>562500</v>
      </c>
      <c r="L73" s="27"/>
      <c r="M73" s="28"/>
    </row>
    <row r="74" spans="1:13" ht="90" x14ac:dyDescent="0.25">
      <c r="A74" s="23">
        <v>64</v>
      </c>
      <c r="B74" s="24" t="s">
        <v>105</v>
      </c>
      <c r="C74" s="25" t="s">
        <v>25</v>
      </c>
      <c r="D74" s="25" t="s">
        <v>122</v>
      </c>
      <c r="E74" s="25">
        <v>2</v>
      </c>
      <c r="F74" s="25" t="s">
        <v>66</v>
      </c>
      <c r="G74" s="25" t="s">
        <v>167</v>
      </c>
      <c r="H74" s="26">
        <f t="shared" si="0"/>
        <v>3266187</v>
      </c>
      <c r="I74" s="27">
        <v>2328687</v>
      </c>
      <c r="J74" s="27">
        <v>37500</v>
      </c>
      <c r="K74" s="27">
        <v>900000</v>
      </c>
      <c r="L74" s="27"/>
      <c r="M74" s="28"/>
    </row>
    <row r="75" spans="1:13" ht="30" x14ac:dyDescent="0.25">
      <c r="A75" s="23">
        <v>65</v>
      </c>
      <c r="B75" s="24" t="s">
        <v>125</v>
      </c>
      <c r="C75" s="25" t="s">
        <v>27</v>
      </c>
      <c r="D75" s="25" t="s">
        <v>126</v>
      </c>
      <c r="E75" s="25">
        <v>3</v>
      </c>
      <c r="F75" s="25" t="s">
        <v>59</v>
      </c>
      <c r="G75" s="25" t="s">
        <v>171</v>
      </c>
      <c r="H75" s="26">
        <f t="shared" si="0"/>
        <v>487500</v>
      </c>
      <c r="I75" s="27">
        <v>225000</v>
      </c>
      <c r="J75" s="27">
        <v>112500</v>
      </c>
      <c r="K75" s="27">
        <v>150000</v>
      </c>
      <c r="L75" s="27">
        <v>65955</v>
      </c>
      <c r="M75" s="28"/>
    </row>
    <row r="76" spans="1:13" ht="30" x14ac:dyDescent="0.25">
      <c r="A76" s="23">
        <v>66</v>
      </c>
      <c r="B76" s="24" t="s">
        <v>127</v>
      </c>
      <c r="C76" s="25" t="s">
        <v>27</v>
      </c>
      <c r="D76" s="25" t="s">
        <v>129</v>
      </c>
      <c r="E76" s="25">
        <v>2</v>
      </c>
      <c r="F76" s="25" t="s">
        <v>65</v>
      </c>
      <c r="G76" s="25" t="s">
        <v>41</v>
      </c>
      <c r="H76" s="26">
        <f t="shared" si="0"/>
        <v>787500</v>
      </c>
      <c r="I76" s="27">
        <v>712500</v>
      </c>
      <c r="J76" s="27">
        <v>75000</v>
      </c>
      <c r="K76" s="27"/>
      <c r="L76" s="27"/>
      <c r="M76" s="28"/>
    </row>
    <row r="77" spans="1:13" ht="30" x14ac:dyDescent="0.25">
      <c r="A77" s="23">
        <v>67</v>
      </c>
      <c r="B77" s="24" t="s">
        <v>121</v>
      </c>
      <c r="C77" s="25" t="s">
        <v>27</v>
      </c>
      <c r="D77" s="25" t="s">
        <v>128</v>
      </c>
      <c r="E77" s="25">
        <v>1</v>
      </c>
      <c r="F77" s="25" t="s">
        <v>59</v>
      </c>
      <c r="G77" s="25" t="s">
        <v>169</v>
      </c>
      <c r="H77" s="26">
        <f t="shared" si="0"/>
        <v>523780</v>
      </c>
      <c r="I77" s="27">
        <v>486280</v>
      </c>
      <c r="J77" s="27">
        <v>37500</v>
      </c>
      <c r="K77" s="27"/>
      <c r="L77" s="27"/>
      <c r="M77" s="28"/>
    </row>
    <row r="78" spans="1:13" ht="30" x14ac:dyDescent="0.25">
      <c r="A78" s="23">
        <v>68</v>
      </c>
      <c r="B78" s="24" t="s">
        <v>127</v>
      </c>
      <c r="C78" s="25" t="s">
        <v>27</v>
      </c>
      <c r="D78" s="25" t="s">
        <v>130</v>
      </c>
      <c r="E78" s="25">
        <v>1</v>
      </c>
      <c r="F78" s="25" t="s">
        <v>144</v>
      </c>
      <c r="G78" s="25" t="s">
        <v>41</v>
      </c>
      <c r="H78" s="26">
        <f t="shared" si="0"/>
        <v>281500</v>
      </c>
      <c r="I78" s="27">
        <v>244000</v>
      </c>
      <c r="J78" s="27">
        <v>37500</v>
      </c>
      <c r="K78" s="27"/>
      <c r="L78" s="27"/>
      <c r="M78" s="28"/>
    </row>
    <row r="79" spans="1:13" ht="30" x14ac:dyDescent="0.25">
      <c r="A79" s="23">
        <v>69</v>
      </c>
      <c r="B79" s="24" t="s">
        <v>131</v>
      </c>
      <c r="C79" s="25" t="s">
        <v>87</v>
      </c>
      <c r="D79" s="25" t="s">
        <v>123</v>
      </c>
      <c r="E79" s="25">
        <v>3</v>
      </c>
      <c r="F79" s="25" t="s">
        <v>59</v>
      </c>
      <c r="G79" s="25" t="s">
        <v>168</v>
      </c>
      <c r="H79" s="26">
        <f t="shared" si="0"/>
        <v>1457500</v>
      </c>
      <c r="I79" s="27">
        <v>225000</v>
      </c>
      <c r="J79" s="27">
        <v>112500</v>
      </c>
      <c r="K79" s="27">
        <v>1120000</v>
      </c>
      <c r="L79" s="27"/>
      <c r="M79" s="28"/>
    </row>
    <row r="80" spans="1:13" ht="30" x14ac:dyDescent="0.25">
      <c r="A80" s="23">
        <v>70</v>
      </c>
      <c r="B80" s="24" t="s">
        <v>132</v>
      </c>
      <c r="C80" s="25" t="s">
        <v>27</v>
      </c>
      <c r="D80" s="25" t="s">
        <v>134</v>
      </c>
      <c r="E80" s="25">
        <v>1</v>
      </c>
      <c r="F80" s="25" t="s">
        <v>66</v>
      </c>
      <c r="G80" s="25" t="s">
        <v>41</v>
      </c>
      <c r="H80" s="26">
        <f t="shared" si="0"/>
        <v>429500</v>
      </c>
      <c r="I80" s="27">
        <v>392000</v>
      </c>
      <c r="J80" s="27">
        <v>37500</v>
      </c>
      <c r="K80" s="27"/>
      <c r="L80" s="27"/>
      <c r="M80" s="28"/>
    </row>
    <row r="81" spans="1:13" ht="45" x14ac:dyDescent="0.25">
      <c r="A81" s="23">
        <v>71</v>
      </c>
      <c r="B81" s="24" t="s">
        <v>115</v>
      </c>
      <c r="C81" s="25" t="s">
        <v>32</v>
      </c>
      <c r="D81" s="25" t="s">
        <v>133</v>
      </c>
      <c r="E81" s="25">
        <v>4</v>
      </c>
      <c r="F81" s="25" t="s">
        <v>62</v>
      </c>
      <c r="G81" s="25" t="s">
        <v>118</v>
      </c>
      <c r="H81" s="26">
        <f t="shared" si="0"/>
        <v>2018777</v>
      </c>
      <c r="I81" s="27">
        <v>568777</v>
      </c>
      <c r="J81" s="27">
        <v>150000</v>
      </c>
      <c r="K81" s="27">
        <v>1300000</v>
      </c>
      <c r="L81" s="27"/>
      <c r="M81" s="28"/>
    </row>
    <row r="82" spans="1:13" ht="90" x14ac:dyDescent="0.25">
      <c r="A82" s="23">
        <v>72</v>
      </c>
      <c r="B82" s="24" t="s">
        <v>113</v>
      </c>
      <c r="C82" s="25" t="s">
        <v>111</v>
      </c>
      <c r="D82" s="25" t="s">
        <v>133</v>
      </c>
      <c r="E82" s="25">
        <v>4</v>
      </c>
      <c r="F82" s="25" t="s">
        <v>62</v>
      </c>
      <c r="G82" s="25" t="s">
        <v>167</v>
      </c>
      <c r="H82" s="26">
        <f t="shared" si="0"/>
        <v>2318777</v>
      </c>
      <c r="I82" s="27">
        <v>568777</v>
      </c>
      <c r="J82" s="27">
        <v>150000</v>
      </c>
      <c r="K82" s="27">
        <v>1600000</v>
      </c>
      <c r="L82" s="27"/>
      <c r="M82" s="28"/>
    </row>
    <row r="83" spans="1:13" ht="30" x14ac:dyDescent="0.25">
      <c r="A83" s="23">
        <v>73</v>
      </c>
      <c r="B83" s="24" t="s">
        <v>135</v>
      </c>
      <c r="C83" s="25" t="s">
        <v>110</v>
      </c>
      <c r="D83" s="25" t="s">
        <v>136</v>
      </c>
      <c r="E83" s="25">
        <v>1</v>
      </c>
      <c r="F83" s="25" t="s">
        <v>66</v>
      </c>
      <c r="G83" s="25" t="s">
        <v>163</v>
      </c>
      <c r="H83" s="26">
        <f t="shared" si="0"/>
        <v>1576417</v>
      </c>
      <c r="I83" s="27">
        <v>1538917</v>
      </c>
      <c r="J83" s="27">
        <v>37500</v>
      </c>
      <c r="K83" s="27"/>
      <c r="L83" s="27"/>
      <c r="M83" s="28"/>
    </row>
    <row r="84" spans="1:13" ht="30" x14ac:dyDescent="0.25">
      <c r="A84" s="23">
        <v>74</v>
      </c>
      <c r="B84" s="24" t="s">
        <v>91</v>
      </c>
      <c r="C84" s="25" t="s">
        <v>87</v>
      </c>
      <c r="D84" s="25" t="s">
        <v>137</v>
      </c>
      <c r="E84" s="25">
        <v>1</v>
      </c>
      <c r="F84" s="25" t="s">
        <v>64</v>
      </c>
      <c r="G84" s="25" t="s">
        <v>41</v>
      </c>
      <c r="H84" s="26">
        <f t="shared" si="0"/>
        <v>255000</v>
      </c>
      <c r="I84" s="27">
        <v>217500</v>
      </c>
      <c r="J84" s="27">
        <v>37500</v>
      </c>
      <c r="K84" s="27"/>
      <c r="L84" s="27"/>
      <c r="M84" s="28"/>
    </row>
    <row r="85" spans="1:13" ht="30" x14ac:dyDescent="0.25">
      <c r="A85" s="23">
        <v>75</v>
      </c>
      <c r="B85" s="24" t="s">
        <v>121</v>
      </c>
      <c r="C85" s="25" t="s">
        <v>27</v>
      </c>
      <c r="D85" s="25" t="s">
        <v>138</v>
      </c>
      <c r="E85" s="25">
        <v>1</v>
      </c>
      <c r="F85" s="25" t="s">
        <v>92</v>
      </c>
      <c r="G85" s="25" t="s">
        <v>140</v>
      </c>
      <c r="H85" s="26">
        <f t="shared" si="0"/>
        <v>139500</v>
      </c>
      <c r="I85" s="27">
        <v>102000</v>
      </c>
      <c r="J85" s="27">
        <v>37500</v>
      </c>
      <c r="K85" s="27"/>
      <c r="L85" s="27"/>
      <c r="M85" s="28"/>
    </row>
    <row r="86" spans="1:13" ht="30" x14ac:dyDescent="0.25">
      <c r="A86" s="23">
        <v>76</v>
      </c>
      <c r="B86" s="24" t="s">
        <v>83</v>
      </c>
      <c r="C86" s="25" t="s">
        <v>27</v>
      </c>
      <c r="D86" s="25" t="s">
        <v>139</v>
      </c>
      <c r="E86" s="25">
        <v>3</v>
      </c>
      <c r="F86" s="25" t="s">
        <v>62</v>
      </c>
      <c r="G86" s="25" t="s">
        <v>41</v>
      </c>
      <c r="H86" s="26">
        <f t="shared" si="0"/>
        <v>1498335</v>
      </c>
      <c r="I86" s="27">
        <v>685835</v>
      </c>
      <c r="J86" s="27">
        <v>112500</v>
      </c>
      <c r="K86" s="27">
        <v>700000</v>
      </c>
      <c r="L86" s="27"/>
      <c r="M86" s="28"/>
    </row>
    <row r="87" spans="1:13" s="22" customFormat="1" ht="14.25" x14ac:dyDescent="0.2">
      <c r="A87" s="30"/>
      <c r="B87" s="31" t="s">
        <v>55</v>
      </c>
      <c r="C87" s="30"/>
      <c r="D87" s="30"/>
      <c r="E87" s="34">
        <f>SUM(E11:E30)</f>
        <v>46</v>
      </c>
      <c r="F87" s="30"/>
      <c r="G87" s="30"/>
      <c r="H87" s="32">
        <f>SUM(H11:H86)</f>
        <v>91806856</v>
      </c>
      <c r="I87" s="32">
        <f>SUM(I11:I86)</f>
        <v>47738856</v>
      </c>
      <c r="J87" s="32">
        <f>SUM(J11:J86)</f>
        <v>6435500</v>
      </c>
      <c r="K87" s="32">
        <f>SUM(K11:K86)</f>
        <v>37632500</v>
      </c>
      <c r="L87" s="32">
        <f>SUM(L11:L86)</f>
        <v>766205</v>
      </c>
      <c r="M87" s="32">
        <f>SUM(M11:M86)</f>
        <v>0</v>
      </c>
    </row>
  </sheetData>
  <mergeCells count="14">
    <mergeCell ref="G9:G10"/>
    <mergeCell ref="H9:H10"/>
    <mergeCell ref="I9:M9"/>
    <mergeCell ref="H1:M1"/>
    <mergeCell ref="H2:M2"/>
    <mergeCell ref="H3:M3"/>
    <mergeCell ref="A5:M5"/>
    <mergeCell ref="A6:M6"/>
    <mergeCell ref="A9:A10"/>
    <mergeCell ref="B9:B10"/>
    <mergeCell ref="C9:C10"/>
    <mergeCell ref="D9:D10"/>
    <mergeCell ref="E9:E10"/>
    <mergeCell ref="F9:F1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1-чорак 2025</vt:lpstr>
      <vt:lpstr>2-чорак 2025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2025-07-22T04:24:18Z</dcterms:modified>
</cp:coreProperties>
</file>